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65521" windowWidth="9585" windowHeight="8775" activeTab="4"/>
  </bookViews>
  <sheets>
    <sheet name="BS" sheetId="1" r:id="rId1"/>
    <sheet name="SE_CON" sheetId="2" r:id="rId2"/>
    <sheet name="SE_COM" sheetId="3" r:id="rId3"/>
    <sheet name="PL" sheetId="4" r:id="rId4"/>
    <sheet name="CF" sheetId="5" r:id="rId5"/>
  </sheets>
  <externalReferences>
    <externalReference r:id="rId8"/>
    <externalReference r:id="rId9"/>
  </externalReferences>
  <definedNames>
    <definedName name="_xlnm.Print_Area" localSheetId="0">'BS'!$A$1:$L$114</definedName>
    <definedName name="_xlnm.Print_Area" localSheetId="4">'CF'!$A$1:$M$107</definedName>
    <definedName name="_xlnm.Print_Area" localSheetId="3">'PL'!$A$1:$L$51</definedName>
    <definedName name="_xlnm.Print_Area" localSheetId="2">'SE_COM'!$A$1:$Q$37</definedName>
    <definedName name="_xlnm.Print_Area" localSheetId="1">'SE_CON'!$A$1:$S$31</definedName>
  </definedNames>
  <calcPr fullCalcOnLoad="1"/>
</workbook>
</file>

<file path=xl/sharedStrings.xml><?xml version="1.0" encoding="utf-8"?>
<sst xmlns="http://schemas.openxmlformats.org/spreadsheetml/2006/main" count="389" uniqueCount="247">
  <si>
    <t>เงินสดและรายการเทียบเท่าเงินสด</t>
  </si>
  <si>
    <t>ลูกหนี้จากการขายหุ้นทุนซื้อคืน</t>
  </si>
  <si>
    <t xml:space="preserve">            รวมสินทรัพย์หมุนเวียน</t>
  </si>
  <si>
    <t xml:space="preserve">            รวมหนี้สินไม่หมุนเวียน</t>
  </si>
  <si>
    <t xml:space="preserve">            รวมหนี้สิน</t>
  </si>
  <si>
    <t>TEST</t>
  </si>
  <si>
    <t>ปรับปรุงค่าเผื่อสินค้าเสื่อมสภาพ</t>
  </si>
  <si>
    <t>26</t>
  </si>
  <si>
    <t>25</t>
  </si>
  <si>
    <t>ส่วนได้เสียที่ไม่มีอำนาจควบคุม</t>
  </si>
  <si>
    <t>30</t>
  </si>
  <si>
    <t>ขาดทุน (กำไร) จากเงินลงทุน</t>
  </si>
  <si>
    <t>ดอกเบี้ยรับ</t>
  </si>
  <si>
    <t>ลูกหนี้การค้าบริษัทที่เกี่ยวข้องกัน</t>
  </si>
  <si>
    <t>จ่ายเงินให้กู้ยืมระยะสั้นแก่บุคคลภายนอก</t>
  </si>
  <si>
    <t>เงินสดรับจากการขายเงินลงทุนชั่วคราว-ตั๋วสัญญาใช้เงิน</t>
  </si>
  <si>
    <t>ซื้อเงินลงทุนชั่วคราว-หุ้นกู้</t>
  </si>
  <si>
    <t>ซื้อเงินลงทุนชั่วคราว</t>
  </si>
  <si>
    <t>ขายเงินลงทุนชั่วคราว</t>
  </si>
  <si>
    <t>ขายที่ดิน</t>
  </si>
  <si>
    <t>จ่ายสิทธิการเช่า</t>
  </si>
  <si>
    <t>เงินลงทุนในบริษัทร่วมของบริษัทย่อย</t>
  </si>
  <si>
    <t>TEST = 0</t>
  </si>
  <si>
    <t>- 1 -</t>
  </si>
  <si>
    <t>- 2 -</t>
  </si>
  <si>
    <t>- 3 -</t>
  </si>
  <si>
    <t>- 4 -</t>
  </si>
  <si>
    <t>- 5 -</t>
  </si>
  <si>
    <t>- 6 -</t>
  </si>
  <si>
    <t>- 8 -</t>
  </si>
  <si>
    <t>กำไรจากการจำหน่ายสินทรัพย์</t>
  </si>
  <si>
    <t>เจ้าหนี้การค้า บริษัทที่เกี่ยวข้องกัน</t>
  </si>
  <si>
    <t xml:space="preserve"> 12.2</t>
  </si>
  <si>
    <t xml:space="preserve"> 2 , 12.2</t>
  </si>
  <si>
    <t>13, 14, 15</t>
  </si>
  <si>
    <t>- 7 -</t>
  </si>
  <si>
    <t>Total</t>
  </si>
  <si>
    <t>A. M. T. &amp; Associates</t>
  </si>
  <si>
    <t>C.I. GROUP PUBLIC COMPANY LIMITED AND ITS SUBSIDIARIES</t>
  </si>
  <si>
    <t>STATEMENTS OF FINANCIAL POSITION</t>
  </si>
  <si>
    <t>B A H T</t>
  </si>
  <si>
    <t>Consolidated Financial Statement</t>
  </si>
  <si>
    <t>Separate  Financial Statement</t>
  </si>
  <si>
    <t>NOTE</t>
  </si>
  <si>
    <t>December 31, 2011</t>
  </si>
  <si>
    <t>ASSETS</t>
  </si>
  <si>
    <t>The accompanying notes to interim financial statements are an integral part of these interim financial statements.</t>
  </si>
  <si>
    <t>Sign ____________________________________ Director</t>
  </si>
  <si>
    <t>Sign _______________________________ Director</t>
  </si>
  <si>
    <t>(Unaudited / but reviewed)</t>
  </si>
  <si>
    <t>STATEMENTS OF CHANGES IN SHAREHOLDERS' EQUITY</t>
  </si>
  <si>
    <t>BAHT</t>
  </si>
  <si>
    <t>CONSOLIDATED FINANCIAL STATEMENT</t>
  </si>
  <si>
    <t>Issued and</t>
  </si>
  <si>
    <t xml:space="preserve">Premium on </t>
  </si>
  <si>
    <t>Retained earning  (Deficit)</t>
  </si>
  <si>
    <t>Other components of equity</t>
  </si>
  <si>
    <t>Non</t>
  </si>
  <si>
    <t>paid - up</t>
  </si>
  <si>
    <t>capital</t>
  </si>
  <si>
    <t>sale of</t>
  </si>
  <si>
    <t>Appropriated -</t>
  </si>
  <si>
    <t>Other comprehensive</t>
  </si>
  <si>
    <t>Controlling</t>
  </si>
  <si>
    <t>Notes</t>
  </si>
  <si>
    <t>share capital</t>
  </si>
  <si>
    <t xml:space="preserve">share </t>
  </si>
  <si>
    <t>treasury stock</t>
  </si>
  <si>
    <t>Legal reserve</t>
  </si>
  <si>
    <t>Unappropriated</t>
  </si>
  <si>
    <t xml:space="preserve"> income (loss)</t>
  </si>
  <si>
    <t>Interest</t>
  </si>
  <si>
    <t>SEPARATE  FINANCIAL  STATEMENT</t>
  </si>
  <si>
    <t>STATEMENTS  OF COMPREHENSIVE  INCOME</t>
  </si>
  <si>
    <t>STATEMENTS OF CASH FLOWS</t>
  </si>
  <si>
    <t>Note</t>
  </si>
  <si>
    <t>CURRENT  ASSETS</t>
  </si>
  <si>
    <t xml:space="preserve">Cash and cash equivalents </t>
  </si>
  <si>
    <t>Short - term investments</t>
  </si>
  <si>
    <t>Trade receivables and other receivables - net</t>
  </si>
  <si>
    <t xml:space="preserve">Trade receivables - net </t>
  </si>
  <si>
    <t>Other receivable - others</t>
  </si>
  <si>
    <t>Inventories - net</t>
  </si>
  <si>
    <t>Default payment of loan to other</t>
  </si>
  <si>
    <t>Other current assets</t>
  </si>
  <si>
    <t xml:space="preserve">            Total Current Assets</t>
  </si>
  <si>
    <t>NON-CURRENT ASSETS</t>
  </si>
  <si>
    <t>Long - term loans to related company</t>
  </si>
  <si>
    <t>Investments in subsidiaries - net</t>
  </si>
  <si>
    <t>Property, plant and equipment - net</t>
  </si>
  <si>
    <t>Deferred leasehold land - net</t>
  </si>
  <si>
    <t>Intangible asset - net</t>
  </si>
  <si>
    <t>Other non-current assets</t>
  </si>
  <si>
    <t xml:space="preserve">            Total Non-Current Assets</t>
  </si>
  <si>
    <t>Investments in associate of a subsidiary</t>
  </si>
  <si>
    <t>LIABILITIES AND SHAREHOLDERS' EQUITY</t>
  </si>
  <si>
    <t>CURRENT LIABILITIES</t>
  </si>
  <si>
    <t xml:space="preserve">Bank overdrafts and short-term loans </t>
  </si>
  <si>
    <t xml:space="preserve">         from financial institutions </t>
  </si>
  <si>
    <t>Trade and other payables</t>
  </si>
  <si>
    <t xml:space="preserve">Trade  payables </t>
  </si>
  <si>
    <t>Other payables</t>
  </si>
  <si>
    <t xml:space="preserve">Current portion of long-term loans </t>
  </si>
  <si>
    <t>Current portion of liabilities under financial lease</t>
  </si>
  <si>
    <t>Accrued income tax</t>
  </si>
  <si>
    <t>Other current liabilities</t>
  </si>
  <si>
    <t xml:space="preserve">            Total Current Liabilities</t>
  </si>
  <si>
    <t>NON-CURRENT LIABILITIES</t>
  </si>
  <si>
    <t>Long-term loans from financial institutes - net</t>
  </si>
  <si>
    <t>Liabilities under financial lease - net</t>
  </si>
  <si>
    <t>Liabilities under lease of land - net</t>
  </si>
  <si>
    <t>Employee benefit obligation</t>
  </si>
  <si>
    <t>Other non-current liabilities</t>
  </si>
  <si>
    <t xml:space="preserve">            Total Non-Current Liabilities</t>
  </si>
  <si>
    <t xml:space="preserve">             Total Liabilities</t>
  </si>
  <si>
    <t>SHAREHOLDERS' EQUITY</t>
  </si>
  <si>
    <t>Share capital - Baht 0.50 each</t>
  </si>
  <si>
    <t xml:space="preserve">   Registered</t>
  </si>
  <si>
    <t xml:space="preserve"> Issued and paid up</t>
  </si>
  <si>
    <t xml:space="preserve">   As at December 31, 2011, ordinary share 552,002,812 shares</t>
  </si>
  <si>
    <t>Premium on capital share</t>
  </si>
  <si>
    <t xml:space="preserve">Premium on sale of treasury stock </t>
  </si>
  <si>
    <t>Retained earnings</t>
  </si>
  <si>
    <t xml:space="preserve">    Appropriated - Legal reserve</t>
  </si>
  <si>
    <t xml:space="preserve">    Unappropriated</t>
  </si>
  <si>
    <t xml:space="preserve">   Total  Equity of the parent</t>
  </si>
  <si>
    <t xml:space="preserve">     Non - controlling interests</t>
  </si>
  <si>
    <t xml:space="preserve">            Total shareholders' equity </t>
  </si>
  <si>
    <t>TOTAL  LIABILITIES  AND SHAREHOLDERS’ EQUITY</t>
  </si>
  <si>
    <t>Balance as of  January 1, 2011</t>
  </si>
  <si>
    <t xml:space="preserve"> - Employees' benefits</t>
  </si>
  <si>
    <t>Balance of  January 1, 2011,  adjusted</t>
  </si>
  <si>
    <t>Share increase</t>
  </si>
  <si>
    <t>Non-controlling interest</t>
  </si>
  <si>
    <t>Balance as of January 1, 2012</t>
  </si>
  <si>
    <t>Beginning balance as at January 1, 2012</t>
  </si>
  <si>
    <t>REVENUE</t>
  </si>
  <si>
    <t>Revenue from sales and  services</t>
  </si>
  <si>
    <t>Other income</t>
  </si>
  <si>
    <t xml:space="preserve">         Total revenues</t>
  </si>
  <si>
    <t>EXPENSES</t>
  </si>
  <si>
    <t>Cost of sales and  services</t>
  </si>
  <si>
    <t>Selling expenses</t>
  </si>
  <si>
    <t>Administrative expenses</t>
  </si>
  <si>
    <t>Financial costs</t>
  </si>
  <si>
    <t xml:space="preserve">          Total expenses</t>
  </si>
  <si>
    <t>Share of loss on investment in associate of a subsidiary</t>
  </si>
  <si>
    <t>Profit (loss) before  income tax</t>
  </si>
  <si>
    <t>Income tax</t>
  </si>
  <si>
    <t>NET PROFIT (LOSS) FOR THE PERIODS</t>
  </si>
  <si>
    <t xml:space="preserve"> Comprehensive income (loss) for the periods</t>
  </si>
  <si>
    <t xml:space="preserve"> Total comprehensive income (loss) for the periods</t>
  </si>
  <si>
    <t>Total income (loss) attributable to</t>
  </si>
  <si>
    <t>Owners of the parent</t>
  </si>
  <si>
    <t>Noncontrolling interest</t>
  </si>
  <si>
    <t>Total comprehensive income (loss) attributable to</t>
  </si>
  <si>
    <t>BASIC EARNING (LOSS) PER SHARE</t>
  </si>
  <si>
    <t>Earnings (loss) per share of the Equity holders of the parent</t>
  </si>
  <si>
    <t>Number of weighted average ordinary shares (share)</t>
  </si>
  <si>
    <t>DILUTED EARNINGS (LOSS) PER SHARE</t>
  </si>
  <si>
    <t>Loss from impairment of investment in subsidiary</t>
  </si>
  <si>
    <t>Loss from impairment of assets in subsidiary</t>
  </si>
  <si>
    <t>CASH FLOWS FROM OPERATING ACTIVITIES :</t>
  </si>
  <si>
    <t>Adjustments to reconcile comprehensive net profit (loss) to -</t>
  </si>
  <si>
    <t xml:space="preserve"> net cash provided by (used in) operating activities</t>
  </si>
  <si>
    <t>Depreciation and amortization</t>
  </si>
  <si>
    <t>Provision for doubtful accounts</t>
  </si>
  <si>
    <t>Provision for allowance for obsolete inventories</t>
  </si>
  <si>
    <t>Employee benefits</t>
  </si>
  <si>
    <t>Unrealized loss (gain) on exchange rate</t>
  </si>
  <si>
    <t>Unrealized loss (gain) from investment</t>
  </si>
  <si>
    <t>Share of  loss on investment in associate of a subsidiary</t>
  </si>
  <si>
    <t>Non controlling interest</t>
  </si>
  <si>
    <t xml:space="preserve">Income tax expenses </t>
  </si>
  <si>
    <t>Net income from operations before changes of -</t>
  </si>
  <si>
    <t>operating assets and liabilities</t>
  </si>
  <si>
    <t>Changes in operating assets and liabilities</t>
  </si>
  <si>
    <t>Operating assets (increase) decrease</t>
  </si>
  <si>
    <t>Accounts receivable trade</t>
  </si>
  <si>
    <t>Other receivable - other companies</t>
  </si>
  <si>
    <t>Inventories</t>
  </si>
  <si>
    <t>Increase (decrease) in operating liabilities;</t>
  </si>
  <si>
    <t>Accounts payable trade</t>
  </si>
  <si>
    <t>Other payable</t>
  </si>
  <si>
    <t>Cash receipt (payment) in operating activities before Income taxes</t>
  </si>
  <si>
    <t>Income taxes paid</t>
  </si>
  <si>
    <t>Net cash provided by (used in) operating activities</t>
  </si>
  <si>
    <t>Other payable - related company</t>
  </si>
  <si>
    <t>CASH  FLOWS  FROM  INVESTING  ACTIVITIES :</t>
  </si>
  <si>
    <t>Receive of short-term loan repayment from subsidiary</t>
  </si>
  <si>
    <t>Payment of investment in subsidiary</t>
  </si>
  <si>
    <t>Payment of investment in associate of subsidiary</t>
  </si>
  <si>
    <t>Acquisition of land building and equipment</t>
  </si>
  <si>
    <t>Acquisition of computer software</t>
  </si>
  <si>
    <t>Net cash provided by (used in) investing activities</t>
  </si>
  <si>
    <t>Proceeds from sale fo equipment</t>
  </si>
  <si>
    <t>Cash received from interest imcome</t>
  </si>
  <si>
    <t>CASH FLOWS FROM FINANCING ACTIVITIES</t>
  </si>
  <si>
    <t>Interest paid</t>
  </si>
  <si>
    <t>Increase in bank overdrafts and short-term loans -</t>
  </si>
  <si>
    <t>from financial institutions</t>
  </si>
  <si>
    <t>Repayment of long-term loans</t>
  </si>
  <si>
    <t>Payments of hire-purchase liability</t>
  </si>
  <si>
    <t>Cash from share capital increase</t>
  </si>
  <si>
    <t>Net cash provided by (used in) financing activities</t>
  </si>
  <si>
    <t>Increase (decrease) in cash and cash equivalents, net</t>
  </si>
  <si>
    <t>Cash and cash equivalents, at beginning of periods</t>
  </si>
  <si>
    <t>Cash and cash equivalents, at ending of periods</t>
  </si>
  <si>
    <t>SUPPLEMENTAL DISCLOSURE OF CASH FLOWS INFORMATION;</t>
  </si>
  <si>
    <t>Operating and investment activities not affecting cash</t>
  </si>
  <si>
    <t xml:space="preserve">to beginning retained earnings </t>
  </si>
  <si>
    <t xml:space="preserve">Increase in non-current liability from employee benefit obligation </t>
  </si>
  <si>
    <t xml:space="preserve">on compiling of financial reporting standard by adjusting </t>
  </si>
  <si>
    <t>Increase in intangible assets by transferring from deposit account</t>
  </si>
  <si>
    <t xml:space="preserve"> Short-term loan</t>
  </si>
  <si>
    <t>Default payment liabilities</t>
  </si>
  <si>
    <t xml:space="preserve">                            - related companies</t>
  </si>
  <si>
    <t>12.1</t>
  </si>
  <si>
    <t>13</t>
  </si>
  <si>
    <t>December 31, 2012</t>
  </si>
  <si>
    <t>For the years ended December 31</t>
  </si>
  <si>
    <t>FOR THE THREE-MONTH PERIODS ENDED DECEMBER 31, 2012 AND 2011</t>
  </si>
  <si>
    <t>Balance as of  December 31, 2012</t>
  </si>
  <si>
    <t>Changes in equity for the year</t>
  </si>
  <si>
    <t>Comprehensive income (loss) for the year</t>
  </si>
  <si>
    <t>Balance as of December 31, 2011</t>
  </si>
  <si>
    <t>Cash received from short-term loan</t>
  </si>
  <si>
    <t>The accompanying notes to financial statements are an integral part of these financial statements.</t>
  </si>
  <si>
    <t xml:space="preserve">   As at December 31, 2012, ordinary share 600,148,239 shares</t>
  </si>
  <si>
    <t xml:space="preserve">FOR THE YEAR ENDED DECEMBER 31, 2012 </t>
  </si>
  <si>
    <t>Gain on disposal of fixed assets</t>
  </si>
  <si>
    <t>Adjustment of allowance for obsolete inventory</t>
  </si>
  <si>
    <t>NET PROFIT (LOSS) FOR THE YEARS</t>
  </si>
  <si>
    <t xml:space="preserve"> Comprehensive income (loss) for the years</t>
  </si>
  <si>
    <t xml:space="preserve"> Total comprehensive income (loss) for the years</t>
  </si>
  <si>
    <t>FOR THE YEAR ENDED DECEMBER 31, 2012</t>
  </si>
  <si>
    <t xml:space="preserve">Loss from on severe flooding </t>
  </si>
  <si>
    <t>Other receivable - related company</t>
  </si>
  <si>
    <t>Decrease in other receivable - ralated company dut to debt offseting</t>
  </si>
  <si>
    <t>Increase in other payable - ralated company dut to debt offseting</t>
  </si>
  <si>
    <t>9</t>
  </si>
  <si>
    <t>16, 18</t>
  </si>
  <si>
    <t>The effect of changes in accounting policy</t>
  </si>
  <si>
    <t>Loss (gain) on fixed assets disposal</t>
  </si>
  <si>
    <t xml:space="preserve">            Total Assets</t>
  </si>
  <si>
    <t>Total income (loss) for the years</t>
  </si>
  <si>
    <t xml:space="preserve">   Ordinary share 885,198,209 shares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</si>
</sst>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;\(#,##0\)"/>
    <numFmt numFmtId="208" formatCode="_(* #,##0_);_(* \(#,##0\);_(* &quot;-&quot;??_);_(@_)"/>
    <numFmt numFmtId="209" formatCode="#,##0.0000;\(#,##0.0000\)"/>
    <numFmt numFmtId="210" formatCode="#,##0.00;\(#,##0.00\)"/>
    <numFmt numFmtId="211" formatCode="_(* #,##0.0000_);_(* \(#,##0.0000\);_(* &quot;-&quot;??_);_(@_)"/>
    <numFmt numFmtId="212" formatCode="_-* #,##0_-;\-* #,##0_-;_-* &quot;-&quot;??_-;_-@_-"/>
    <numFmt numFmtId="213" formatCode="#,##0\ ;\(#,##0\);&quot;-     &quot;"/>
    <numFmt numFmtId="214" formatCode="#,##0.0;\(#,##0.0\)"/>
    <numFmt numFmtId="215" formatCode="_(* #,##0.00000_);_(* \(#,##0.00000\);_(* &quot;-&quot;??_);_(@_)"/>
    <numFmt numFmtId="216" formatCode="_(* #,##0.000000_);_(* \(#,##0.000000\);_(* &quot;-&quot;??_);_(@_)"/>
    <numFmt numFmtId="217" formatCode="_(* #,##0.0000000_);_(* \(#,##0.0000000\);_(* &quot;-&quot;??_);_(@_)"/>
    <numFmt numFmtId="218" formatCode="_(* #,##0.00000000_);_(* \(#,##0.00000000\);_(* &quot;-&quot;??_);_(@_)"/>
    <numFmt numFmtId="219" formatCode="_(* #,##0.0_);_(* \(#,##0.0\);_(* &quot;-&quot;??_);_(@_)"/>
    <numFmt numFmtId="220" formatCode="_(* #,##0.000_);_(* \(#,##0.000\);_(* &quot;-&quot;??_);_(@_)"/>
    <numFmt numFmtId="221" formatCode="#,##0.000;\(#,##0.000\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0.000"/>
    <numFmt numFmtId="227" formatCode="0.0000"/>
    <numFmt numFmtId="228" formatCode="0.0"/>
  </numFmts>
  <fonts count="62">
    <font>
      <sz val="11"/>
      <color theme="1"/>
      <name val="Tahoma"/>
      <family val="2"/>
    </font>
    <font>
      <sz val="11"/>
      <color indexed="8"/>
      <name val="Calibri"/>
      <family val="2"/>
    </font>
    <font>
      <sz val="14"/>
      <name val="Angsana New"/>
      <family val="1"/>
    </font>
    <font>
      <sz val="14"/>
      <name val="AngsanaUPC"/>
      <family val="1"/>
    </font>
    <font>
      <i/>
      <sz val="14"/>
      <name val="AngsanaUPC"/>
      <family val="1"/>
    </font>
    <font>
      <b/>
      <sz val="14"/>
      <name val="AngsanaUPC"/>
      <family val="1"/>
    </font>
    <font>
      <i/>
      <u val="single"/>
      <sz val="14"/>
      <name val="AngsanaUPC"/>
      <family val="1"/>
    </font>
    <font>
      <i/>
      <sz val="13"/>
      <name val="Angsana New"/>
      <family val="1"/>
    </font>
    <font>
      <u val="single"/>
      <sz val="14"/>
      <name val="AngsanaUPC"/>
      <family val="1"/>
    </font>
    <font>
      <sz val="14"/>
      <name val="Cordia New"/>
      <family val="2"/>
    </font>
    <font>
      <i/>
      <sz val="14"/>
      <name val="Angsana New"/>
      <family val="1"/>
    </font>
    <font>
      <sz val="14"/>
      <name val="Arial"/>
      <family val="2"/>
    </font>
    <font>
      <i/>
      <sz val="14"/>
      <name val="Arial"/>
      <family val="2"/>
    </font>
    <font>
      <i/>
      <u val="single"/>
      <sz val="14"/>
      <name val="Angsana New"/>
      <family val="1"/>
    </font>
    <font>
      <sz val="15"/>
      <name val="AngsanaUPC"/>
      <family val="1"/>
    </font>
    <font>
      <i/>
      <sz val="13"/>
      <name val="AngsanaUPC"/>
      <family val="1"/>
    </font>
    <font>
      <sz val="13"/>
      <name val="AngsanaUPC"/>
      <family val="1"/>
    </font>
    <font>
      <i/>
      <u val="single"/>
      <sz val="13"/>
      <name val="AngsanaUPC"/>
      <family val="1"/>
    </font>
    <font>
      <sz val="13"/>
      <name val="Angsana New"/>
      <family val="1"/>
    </font>
    <font>
      <u val="single"/>
      <sz val="14"/>
      <name val="Angsana New"/>
      <family val="1"/>
    </font>
    <font>
      <sz val="11"/>
      <color indexed="8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2"/>
      <name val="Angsana New"/>
      <family val="1"/>
    </font>
    <font>
      <sz val="13"/>
      <name val="Tahoma"/>
      <family val="2"/>
    </font>
    <font>
      <i/>
      <sz val="13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double"/>
    </border>
    <border>
      <left/>
      <right/>
      <top style="double"/>
      <bottom style="double"/>
    </border>
  </borders>
  <cellStyleXfs count="6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20" fillId="31" borderId="7" applyNumberFormat="0" applyFont="0" applyAlignment="0" applyProtection="0"/>
    <xf numFmtId="0" fontId="58" fillId="26" borderId="8" applyNumberFormat="0" applyAlignment="0" applyProtection="0"/>
    <xf numFmtId="9" fontId="2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Fill="1" applyAlignment="1">
      <alignment/>
    </xf>
    <xf numFmtId="207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207" fontId="3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43" fontId="3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 horizontal="left"/>
    </xf>
    <xf numFmtId="43" fontId="3" fillId="0" borderId="0" xfId="42" applyNumberFormat="1" applyFont="1" applyFill="1" applyBorder="1" applyAlignment="1">
      <alignment horizontal="right"/>
    </xf>
    <xf numFmtId="43" fontId="3" fillId="0" borderId="0" xfId="42" applyNumberFormat="1" applyFont="1" applyFill="1" applyAlignment="1">
      <alignment horizontal="right"/>
    </xf>
    <xf numFmtId="43" fontId="2" fillId="0" borderId="0" xfId="0" applyNumberFormat="1" applyFont="1" applyFill="1" applyAlignment="1">
      <alignment/>
    </xf>
    <xf numFmtId="43" fontId="3" fillId="0" borderId="11" xfId="42" applyNumberFormat="1" applyFont="1" applyFill="1" applyBorder="1" applyAlignment="1">
      <alignment horizontal="right"/>
    </xf>
    <xf numFmtId="43" fontId="3" fillId="0" borderId="0" xfId="42" applyNumberFormat="1" applyFont="1" applyFill="1" applyBorder="1" applyAlignment="1" quotePrefix="1">
      <alignment horizontal="right"/>
    </xf>
    <xf numFmtId="43" fontId="3" fillId="0" borderId="12" xfId="42" applyNumberFormat="1" applyFont="1" applyFill="1" applyBorder="1" applyAlignment="1">
      <alignment horizontal="right"/>
    </xf>
    <xf numFmtId="208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 horizontal="center"/>
    </xf>
    <xf numFmtId="43" fontId="8" fillId="0" borderId="0" xfId="0" applyNumberFormat="1" applyFont="1" applyFill="1" applyAlignment="1">
      <alignment horizontal="center"/>
    </xf>
    <xf numFmtId="43" fontId="3" fillId="0" borderId="0" xfId="0" applyNumberFormat="1" applyFont="1" applyFill="1" applyAlignment="1">
      <alignment horizontal="right"/>
    </xf>
    <xf numFmtId="43" fontId="2" fillId="0" borderId="0" xfId="45" applyNumberFormat="1" applyFont="1" applyFill="1" applyAlignment="1">
      <alignment horizontal="left"/>
    </xf>
    <xf numFmtId="43" fontId="2" fillId="0" borderId="0" xfId="45" applyNumberFormat="1" applyFont="1" applyFill="1" applyAlignment="1">
      <alignment horizontal="left" indent="2"/>
    </xf>
    <xf numFmtId="43" fontId="2" fillId="0" borderId="0" xfId="45" applyNumberFormat="1" applyFont="1" applyFill="1" applyAlignment="1">
      <alignment/>
    </xf>
    <xf numFmtId="43" fontId="3" fillId="0" borderId="13" xfId="42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/>
    </xf>
    <xf numFmtId="39" fontId="3" fillId="0" borderId="0" xfId="0" applyNumberFormat="1" applyFont="1" applyFill="1" applyAlignment="1">
      <alignment/>
    </xf>
    <xf numFmtId="43" fontId="3" fillId="0" borderId="10" xfId="42" applyNumberFormat="1" applyFont="1" applyFill="1" applyBorder="1" applyAlignment="1">
      <alignment horizontal="right"/>
    </xf>
    <xf numFmtId="43" fontId="3" fillId="0" borderId="11" xfId="0" applyNumberFormat="1" applyFont="1" applyFill="1" applyBorder="1" applyAlignment="1">
      <alignment/>
    </xf>
    <xf numFmtId="43" fontId="3" fillId="0" borderId="12" xfId="0" applyNumberFormat="1" applyFont="1" applyFill="1" applyBorder="1" applyAlignment="1">
      <alignment/>
    </xf>
    <xf numFmtId="43" fontId="3" fillId="0" borderId="0" xfId="42" applyNumberFormat="1" applyFont="1" applyFill="1" applyAlignment="1">
      <alignment/>
    </xf>
    <xf numFmtId="43" fontId="3" fillId="0" borderId="0" xfId="42" applyFont="1" applyFill="1" applyAlignment="1">
      <alignment/>
    </xf>
    <xf numFmtId="209" fontId="3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208" fontId="4" fillId="0" borderId="0" xfId="42" applyNumberFormat="1" applyFont="1" applyFill="1" applyAlignment="1">
      <alignment horizontal="right"/>
    </xf>
    <xf numFmtId="208" fontId="3" fillId="0" borderId="0" xfId="42" applyNumberFormat="1" applyFont="1" applyFill="1" applyAlignment="1">
      <alignment/>
    </xf>
    <xf numFmtId="207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20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210" fontId="3" fillId="0" borderId="0" xfId="0" applyNumberFormat="1" applyFont="1" applyFill="1" applyAlignment="1">
      <alignment/>
    </xf>
    <xf numFmtId="43" fontId="3" fillId="0" borderId="11" xfId="42" applyNumberFormat="1" applyFont="1" applyFill="1" applyBorder="1" applyAlignment="1">
      <alignment/>
    </xf>
    <xf numFmtId="43" fontId="3" fillId="0" borderId="10" xfId="42" applyNumberFormat="1" applyFont="1" applyFill="1" applyBorder="1" applyAlignment="1">
      <alignment/>
    </xf>
    <xf numFmtId="43" fontId="3" fillId="0" borderId="12" xfId="42" applyNumberFormat="1" applyFont="1" applyFill="1" applyBorder="1" applyAlignment="1">
      <alignment/>
    </xf>
    <xf numFmtId="0" fontId="11" fillId="0" borderId="0" xfId="0" applyFont="1" applyFill="1" applyAlignment="1">
      <alignment/>
    </xf>
    <xf numFmtId="207" fontId="3" fillId="0" borderId="0" xfId="0" applyNumberFormat="1" applyFont="1" applyFill="1" applyBorder="1" applyAlignment="1">
      <alignment/>
    </xf>
    <xf numFmtId="194" fontId="3" fillId="0" borderId="0" xfId="42" applyNumberFormat="1" applyFont="1" applyFill="1" applyBorder="1" applyAlignment="1">
      <alignment/>
    </xf>
    <xf numFmtId="194" fontId="11" fillId="0" borderId="0" xfId="42" applyNumberFormat="1" applyFont="1" applyFill="1" applyBorder="1" applyAlignment="1">
      <alignment/>
    </xf>
    <xf numFmtId="43" fontId="3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3" fillId="0" borderId="0" xfId="42" applyFont="1" applyFill="1" applyBorder="1" applyAlignment="1">
      <alignment horizontal="center"/>
    </xf>
    <xf numFmtId="43" fontId="3" fillId="0" borderId="12" xfId="42" applyFont="1" applyFill="1" applyBorder="1" applyAlignment="1">
      <alignment horizontal="right"/>
    </xf>
    <xf numFmtId="43" fontId="11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Alignment="1">
      <alignment horizontal="center"/>
    </xf>
    <xf numFmtId="43" fontId="2" fillId="0" borderId="0" xfId="42" applyNumberFormat="1" applyFont="1" applyFill="1" applyBorder="1" applyAlignment="1">
      <alignment horizontal="center"/>
    </xf>
    <xf numFmtId="43" fontId="2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43" fontId="4" fillId="0" borderId="0" xfId="0" applyNumberFormat="1" applyFont="1" applyFill="1" applyAlignment="1">
      <alignment horizontal="center"/>
    </xf>
    <xf numFmtId="212" fontId="2" fillId="0" borderId="0" xfId="45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10" fontId="2" fillId="0" borderId="0" xfId="0" applyNumberFormat="1" applyFont="1" applyFill="1" applyAlignment="1">
      <alignment horizontal="right"/>
    </xf>
    <xf numFmtId="210" fontId="2" fillId="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10" fontId="2" fillId="0" borderId="0" xfId="0" applyNumberFormat="1" applyFont="1" applyFill="1" applyAlignment="1">
      <alignment/>
    </xf>
    <xf numFmtId="207" fontId="2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08" fontId="4" fillId="0" borderId="0" xfId="42" applyNumberFormat="1" applyFont="1" applyFill="1" applyBorder="1" applyAlignment="1">
      <alignment horizontal="right"/>
    </xf>
    <xf numFmtId="208" fontId="3" fillId="0" borderId="0" xfId="42" applyNumberFormat="1" applyFont="1" applyFill="1" applyBorder="1" applyAlignment="1">
      <alignment/>
    </xf>
    <xf numFmtId="207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9" fontId="3" fillId="0" borderId="0" xfId="42" applyNumberFormat="1" applyFont="1" applyFill="1" applyBorder="1" applyAlignment="1">
      <alignment horizontal="center"/>
    </xf>
    <xf numFmtId="211" fontId="2" fillId="0" borderId="0" xfId="42" applyNumberFormat="1" applyFont="1" applyFill="1" applyBorder="1" applyAlignment="1">
      <alignment horizontal="center"/>
    </xf>
    <xf numFmtId="210" fontId="2" fillId="0" borderId="0" xfId="0" applyNumberFormat="1" applyFont="1" applyFill="1" applyBorder="1" applyAlignment="1">
      <alignment horizontal="right"/>
    </xf>
    <xf numFmtId="209" fontId="2" fillId="0" borderId="0" xfId="42" applyNumberFormat="1" applyFont="1" applyFill="1" applyBorder="1" applyAlignment="1">
      <alignment/>
    </xf>
    <xf numFmtId="209" fontId="2" fillId="0" borderId="0" xfId="0" applyNumberFormat="1" applyFont="1" applyFill="1" applyBorder="1" applyAlignment="1">
      <alignment horizontal="right"/>
    </xf>
    <xf numFmtId="209" fontId="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41" fontId="2" fillId="0" borderId="13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210" fontId="3" fillId="0" borderId="0" xfId="0" applyNumberFormat="1" applyFont="1" applyFill="1" applyAlignment="1">
      <alignment horizontal="center"/>
    </xf>
    <xf numFmtId="41" fontId="2" fillId="0" borderId="0" xfId="0" applyNumberFormat="1" applyFont="1" applyFill="1" applyAlignment="1">
      <alignment horizontal="center"/>
    </xf>
    <xf numFmtId="41" fontId="2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1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43" fontId="2" fillId="0" borderId="0" xfId="42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10" xfId="42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2" fillId="0" borderId="12" xfId="42" applyNumberFormat="1" applyFont="1" applyFill="1" applyBorder="1" applyAlignment="1">
      <alignment/>
    </xf>
    <xf numFmtId="43" fontId="2" fillId="0" borderId="0" xfId="42" applyFont="1" applyFill="1" applyAlignment="1">
      <alignment/>
    </xf>
    <xf numFmtId="207" fontId="14" fillId="0" borderId="0" xfId="0" applyNumberFormat="1" applyFont="1" applyFill="1" applyAlignment="1">
      <alignment/>
    </xf>
    <xf numFmtId="207" fontId="1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43" fontId="1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12" fontId="2" fillId="0" borderId="0" xfId="42" applyNumberFormat="1" applyFont="1" applyFill="1" applyBorder="1" applyAlignment="1">
      <alignment/>
    </xf>
    <xf numFmtId="212" fontId="2" fillId="0" borderId="0" xfId="0" applyNumberFormat="1" applyFont="1" applyFill="1" applyBorder="1" applyAlignment="1">
      <alignment horizontal="center"/>
    </xf>
    <xf numFmtId="210" fontId="14" fillId="0" borderId="0" xfId="0" applyNumberFormat="1" applyFont="1" applyFill="1" applyAlignment="1">
      <alignment/>
    </xf>
    <xf numFmtId="212" fontId="7" fillId="0" borderId="0" xfId="0" applyNumberFormat="1" applyFont="1" applyFill="1" applyBorder="1" applyAlignment="1">
      <alignment horizontal="center"/>
    </xf>
    <xf numFmtId="213" fontId="7" fillId="0" borderId="0" xfId="42" applyNumberFormat="1" applyFont="1" applyFill="1" applyBorder="1" applyAlignment="1">
      <alignment/>
    </xf>
    <xf numFmtId="213" fontId="2" fillId="0" borderId="0" xfId="42" applyNumberFormat="1" applyFont="1" applyFill="1" applyBorder="1" applyAlignment="1">
      <alignment/>
    </xf>
    <xf numFmtId="210" fontId="3" fillId="0" borderId="0" xfId="42" applyNumberFormat="1" applyFont="1" applyFill="1" applyBorder="1" applyAlignment="1">
      <alignment/>
    </xf>
    <xf numFmtId="210" fontId="3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center"/>
    </xf>
    <xf numFmtId="210" fontId="16" fillId="0" borderId="0" xfId="0" applyNumberFormat="1" applyFont="1" applyFill="1" applyAlignment="1">
      <alignment/>
    </xf>
    <xf numFmtId="43" fontId="16" fillId="0" borderId="0" xfId="0" applyNumberFormat="1" applyFont="1" applyFill="1" applyAlignment="1">
      <alignment/>
    </xf>
    <xf numFmtId="43" fontId="4" fillId="0" borderId="0" xfId="0" applyNumberFormat="1" applyFont="1" applyFill="1" applyBorder="1" applyAlignment="1">
      <alignment horizontal="center"/>
    </xf>
    <xf numFmtId="210" fontId="16" fillId="0" borderId="0" xfId="0" applyNumberFormat="1" applyFont="1" applyFill="1" applyBorder="1" applyAlignment="1">
      <alignment/>
    </xf>
    <xf numFmtId="43" fontId="16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207" fontId="15" fillId="0" borderId="0" xfId="0" applyNumberFormat="1" applyFont="1" applyFill="1" applyAlignment="1">
      <alignment horizontal="center"/>
    </xf>
    <xf numFmtId="207" fontId="16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207" fontId="16" fillId="0" borderId="0" xfId="42" applyNumberFormat="1" applyFont="1" applyFill="1" applyAlignment="1">
      <alignment/>
    </xf>
    <xf numFmtId="43" fontId="16" fillId="0" borderId="0" xfId="42" applyNumberFormat="1" applyFont="1" applyFill="1" applyAlignment="1">
      <alignment/>
    </xf>
    <xf numFmtId="210" fontId="16" fillId="0" borderId="0" xfId="42" applyNumberFormat="1" applyFont="1" applyFill="1" applyAlignment="1">
      <alignment/>
    </xf>
    <xf numFmtId="43" fontId="16" fillId="0" borderId="10" xfId="42" applyNumberFormat="1" applyFont="1" applyFill="1" applyBorder="1" applyAlignment="1">
      <alignment/>
    </xf>
    <xf numFmtId="43" fontId="16" fillId="0" borderId="0" xfId="42" applyNumberFormat="1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43" fontId="16" fillId="0" borderId="0" xfId="42" applyNumberFormat="1" applyFont="1" applyFill="1" applyAlignment="1">
      <alignment horizontal="right"/>
    </xf>
    <xf numFmtId="210" fontId="16" fillId="0" borderId="0" xfId="42" applyNumberFormat="1" applyFont="1" applyFill="1" applyBorder="1" applyAlignment="1">
      <alignment/>
    </xf>
    <xf numFmtId="210" fontId="16" fillId="0" borderId="0" xfId="0" applyNumberFormat="1" applyFont="1" applyFill="1" applyBorder="1" applyAlignment="1">
      <alignment/>
    </xf>
    <xf numFmtId="43" fontId="16" fillId="0" borderId="0" xfId="42" applyNumberFormat="1" applyFont="1" applyFill="1" applyAlignment="1">
      <alignment horizontal="center"/>
    </xf>
    <xf numFmtId="43" fontId="16" fillId="0" borderId="11" xfId="42" applyNumberFormat="1" applyFont="1" applyFill="1" applyBorder="1" applyAlignment="1">
      <alignment horizontal="center"/>
    </xf>
    <xf numFmtId="43" fontId="16" fillId="0" borderId="0" xfId="42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43" fontId="16" fillId="0" borderId="0" xfId="0" applyNumberFormat="1" applyFont="1" applyFill="1" applyAlignment="1">
      <alignment horizontal="right"/>
    </xf>
    <xf numFmtId="43" fontId="1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top"/>
    </xf>
    <xf numFmtId="43" fontId="16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43" fontId="16" fillId="0" borderId="11" xfId="42" applyNumberFormat="1" applyFont="1" applyFill="1" applyBorder="1" applyAlignment="1">
      <alignment horizontal="right"/>
    </xf>
    <xf numFmtId="43" fontId="16" fillId="0" borderId="0" xfId="0" applyNumberFormat="1" applyFont="1" applyFill="1" applyBorder="1" applyAlignment="1">
      <alignment/>
    </xf>
    <xf numFmtId="43" fontId="16" fillId="0" borderId="13" xfId="42" applyNumberFormat="1" applyFont="1" applyFill="1" applyBorder="1" applyAlignment="1">
      <alignment horizontal="right"/>
    </xf>
    <xf numFmtId="43" fontId="16" fillId="0" borderId="12" xfId="0" applyNumberFormat="1" applyFont="1" applyFill="1" applyBorder="1" applyAlignment="1">
      <alignment/>
    </xf>
    <xf numFmtId="43" fontId="16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center"/>
    </xf>
    <xf numFmtId="43" fontId="18" fillId="0" borderId="0" xfId="42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left" vertical="center"/>
    </xf>
    <xf numFmtId="4" fontId="16" fillId="0" borderId="0" xfId="0" applyNumberFormat="1" applyFont="1" applyFill="1" applyAlignment="1">
      <alignment/>
    </xf>
    <xf numFmtId="43" fontId="16" fillId="0" borderId="0" xfId="42" applyNumberFormat="1" applyFont="1" applyFill="1" applyBorder="1" applyAlignment="1">
      <alignment horizontal="right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top"/>
    </xf>
    <xf numFmtId="43" fontId="18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/>
    </xf>
    <xf numFmtId="214" fontId="15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207" fontId="10" fillId="0" borderId="0" xfId="0" applyNumberFormat="1" applyFont="1" applyFill="1" applyBorder="1" applyAlignment="1">
      <alignment horizontal="center"/>
    </xf>
    <xf numFmtId="43" fontId="2" fillId="0" borderId="0" xfId="42" applyFont="1" applyFill="1" applyBorder="1" applyAlignment="1">
      <alignment horizontal="center"/>
    </xf>
    <xf numFmtId="43" fontId="2" fillId="0" borderId="0" xfId="42" applyFont="1" applyFill="1" applyAlignment="1">
      <alignment horizontal="center"/>
    </xf>
    <xf numFmtId="43" fontId="2" fillId="0" borderId="0" xfId="42" applyFont="1" applyFill="1" applyAlignment="1">
      <alignment horizontal="right"/>
    </xf>
    <xf numFmtId="207" fontId="3" fillId="0" borderId="0" xfId="0" applyNumberFormat="1" applyFont="1" applyFill="1" applyBorder="1" applyAlignment="1">
      <alignment/>
    </xf>
    <xf numFmtId="207" fontId="3" fillId="0" borderId="0" xfId="0" applyNumberFormat="1" applyFont="1" applyFill="1" applyBorder="1" applyAlignment="1">
      <alignment horizontal="centerContinuous"/>
    </xf>
    <xf numFmtId="207" fontId="3" fillId="0" borderId="0" xfId="0" applyNumberFormat="1" applyFont="1" applyFill="1" applyBorder="1" applyAlignment="1">
      <alignment horizontal="centerContinuous"/>
    </xf>
    <xf numFmtId="210" fontId="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210" fontId="11" fillId="0" borderId="0" xfId="0" applyNumberFormat="1" applyFont="1" applyFill="1" applyBorder="1" applyAlignment="1">
      <alignment/>
    </xf>
    <xf numFmtId="210" fontId="3" fillId="0" borderId="0" xfId="42" applyNumberFormat="1" applyFont="1" applyFill="1" applyBorder="1" applyAlignment="1">
      <alignment horizontal="right"/>
    </xf>
    <xf numFmtId="207" fontId="2" fillId="0" borderId="0" xfId="45" applyNumberFormat="1" applyFont="1" applyFill="1" applyBorder="1" applyAlignment="1">
      <alignment horizontal="center"/>
    </xf>
    <xf numFmtId="210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Alignment="1">
      <alignment horizontal="center" vertical="top"/>
    </xf>
    <xf numFmtId="43" fontId="3" fillId="0" borderId="10" xfId="42" applyNumberFormat="1" applyFont="1" applyFill="1" applyBorder="1" applyAlignment="1">
      <alignment horizontal="center"/>
    </xf>
    <xf numFmtId="43" fontId="3" fillId="0" borderId="11" xfId="42" applyFont="1" applyFill="1" applyBorder="1" applyAlignment="1">
      <alignment/>
    </xf>
    <xf numFmtId="43" fontId="3" fillId="0" borderId="12" xfId="42" applyFont="1" applyFill="1" applyBorder="1" applyAlignment="1">
      <alignment/>
    </xf>
    <xf numFmtId="43" fontId="3" fillId="0" borderId="10" xfId="42" applyFont="1" applyFill="1" applyBorder="1" applyAlignment="1">
      <alignment horizontal="center"/>
    </xf>
    <xf numFmtId="220" fontId="2" fillId="0" borderId="14" xfId="42" applyNumberFormat="1" applyFont="1" applyFill="1" applyBorder="1" applyAlignment="1">
      <alignment horizontal="center"/>
    </xf>
    <xf numFmtId="220" fontId="2" fillId="0" borderId="14" xfId="42" applyNumberFormat="1" applyFont="1" applyFill="1" applyBorder="1" applyAlignment="1">
      <alignment/>
    </xf>
    <xf numFmtId="221" fontId="2" fillId="0" borderId="14" xfId="42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3" fontId="2" fillId="0" borderId="13" xfId="42" applyNumberFormat="1" applyFont="1" applyFill="1" applyBorder="1" applyAlignment="1">
      <alignment/>
    </xf>
    <xf numFmtId="43" fontId="16" fillId="0" borderId="0" xfId="0" applyNumberFormat="1" applyFont="1" applyFill="1" applyBorder="1" applyAlignment="1">
      <alignment horizontal="right" vertical="top"/>
    </xf>
    <xf numFmtId="43" fontId="18" fillId="0" borderId="0" xfId="42" applyNumberFormat="1" applyFont="1" applyFill="1" applyBorder="1" applyAlignment="1">
      <alignment horizontal="right" vertical="top"/>
    </xf>
    <xf numFmtId="43" fontId="3" fillId="0" borderId="10" xfId="42" applyFont="1" applyFill="1" applyBorder="1" applyAlignment="1">
      <alignment/>
    </xf>
    <xf numFmtId="43" fontId="2" fillId="0" borderId="14" xfId="42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/>
    </xf>
    <xf numFmtId="43" fontId="2" fillId="0" borderId="15" xfId="42" applyNumberFormat="1" applyFont="1" applyFill="1" applyBorder="1" applyAlignment="1">
      <alignment horizontal="center"/>
    </xf>
    <xf numFmtId="43" fontId="2" fillId="0" borderId="15" xfId="0" applyNumberFormat="1" applyFont="1" applyFill="1" applyBorder="1" applyAlignment="1">
      <alignment horizontal="center"/>
    </xf>
    <xf numFmtId="43" fontId="2" fillId="0" borderId="0" xfId="42" applyNumberFormat="1" applyFont="1" applyFill="1" applyAlignment="1">
      <alignment/>
    </xf>
    <xf numFmtId="4" fontId="16" fillId="0" borderId="0" xfId="0" applyNumberFormat="1" applyFont="1" applyFill="1" applyAlignment="1">
      <alignment horizontal="right"/>
    </xf>
    <xf numFmtId="43" fontId="16" fillId="0" borderId="10" xfId="0" applyNumberFormat="1" applyFont="1" applyFill="1" applyBorder="1" applyAlignment="1">
      <alignment/>
    </xf>
    <xf numFmtId="43" fontId="16" fillId="0" borderId="0" xfId="42" applyFont="1" applyFill="1" applyAlignment="1">
      <alignment horizontal="right"/>
    </xf>
    <xf numFmtId="43" fontId="2" fillId="0" borderId="10" xfId="0" applyNumberFormat="1" applyFont="1" applyFill="1" applyBorder="1" applyAlignment="1">
      <alignment/>
    </xf>
    <xf numFmtId="43" fontId="2" fillId="0" borderId="15" xfId="42" applyFont="1" applyFill="1" applyBorder="1" applyAlignment="1">
      <alignment horizontal="center"/>
    </xf>
    <xf numFmtId="43" fontId="16" fillId="0" borderId="0" xfId="42" applyFont="1" applyFill="1" applyAlignment="1">
      <alignment/>
    </xf>
    <xf numFmtId="208" fontId="4" fillId="0" borderId="0" xfId="42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NumberFormat="1" applyFont="1" applyFill="1" applyBorder="1" applyAlignment="1" quotePrefix="1">
      <alignment horizontal="center"/>
    </xf>
    <xf numFmtId="0" fontId="2" fillId="0" borderId="11" xfId="0" applyNumberFormat="1" applyFont="1" applyFill="1" applyBorder="1" applyAlignment="1">
      <alignment horizontal="center"/>
    </xf>
    <xf numFmtId="210" fontId="4" fillId="0" borderId="0" xfId="0" applyNumberFormat="1" applyFont="1" applyFill="1" applyAlignment="1">
      <alignment horizontal="center"/>
    </xf>
    <xf numFmtId="210" fontId="10" fillId="0" borderId="0" xfId="42" applyNumberFormat="1" applyFont="1" applyFill="1" applyBorder="1" applyAlignment="1">
      <alignment horizontal="center"/>
    </xf>
    <xf numFmtId="207" fontId="10" fillId="0" borderId="0" xfId="0" applyNumberFormat="1" applyFont="1" applyFill="1" applyAlignment="1">
      <alignment/>
    </xf>
    <xf numFmtId="210" fontId="10" fillId="0" borderId="0" xfId="42" applyNumberFormat="1" applyFont="1" applyFill="1" applyBorder="1" applyAlignment="1">
      <alignment horizontal="center" wrapText="1"/>
    </xf>
    <xf numFmtId="43" fontId="14" fillId="0" borderId="0" xfId="0" applyNumberFormat="1" applyFont="1" applyFill="1" applyAlignment="1">
      <alignment/>
    </xf>
    <xf numFmtId="210" fontId="23" fillId="0" borderId="13" xfId="42" applyNumberFormat="1" applyFont="1" applyFill="1" applyBorder="1" applyAlignment="1">
      <alignment horizontal="center"/>
    </xf>
    <xf numFmtId="207" fontId="14" fillId="0" borderId="0" xfId="0" applyNumberFormat="1" applyFont="1" applyFill="1" applyAlignment="1">
      <alignment horizontal="center"/>
    </xf>
    <xf numFmtId="210" fontId="23" fillId="0" borderId="0" xfId="42" applyNumberFormat="1" applyFont="1" applyFill="1" applyBorder="1" applyAlignment="1">
      <alignment horizontal="center"/>
    </xf>
    <xf numFmtId="210" fontId="3" fillId="0" borderId="10" xfId="0" applyNumberFormat="1" applyFont="1" applyFill="1" applyBorder="1" applyAlignment="1">
      <alignment horizontal="center"/>
    </xf>
    <xf numFmtId="210" fontId="3" fillId="0" borderId="0" xfId="0" applyNumberFormat="1" applyFont="1" applyFill="1" applyBorder="1" applyAlignment="1">
      <alignment horizontal="center"/>
    </xf>
    <xf numFmtId="210" fontId="23" fillId="0" borderId="10" xfId="42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  <xf numFmtId="43" fontId="14" fillId="0" borderId="0" xfId="0" applyNumberFormat="1" applyFont="1" applyFill="1" applyAlignment="1">
      <alignment horizontal="left"/>
    </xf>
    <xf numFmtId="208" fontId="14" fillId="0" borderId="0" xfId="0" applyNumberFormat="1" applyFont="1" applyFill="1" applyAlignment="1">
      <alignment/>
    </xf>
    <xf numFmtId="208" fontId="2" fillId="0" borderId="0" xfId="45" applyNumberFormat="1" applyFont="1" applyFill="1" applyAlignment="1">
      <alignment horizontal="left"/>
    </xf>
    <xf numFmtId="194" fontId="2" fillId="0" borderId="0" xfId="44" applyFont="1" applyFill="1" applyAlignment="1">
      <alignment horizontal="left"/>
    </xf>
    <xf numFmtId="43" fontId="18" fillId="0" borderId="0" xfId="45" applyNumberFormat="1" applyFont="1" applyFill="1" applyAlignment="1">
      <alignment horizontal="left"/>
    </xf>
    <xf numFmtId="39" fontId="3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207" fontId="3" fillId="0" borderId="0" xfId="0" applyNumberFormat="1" applyFont="1" applyFill="1" applyAlignment="1">
      <alignment horizontal="left"/>
    </xf>
    <xf numFmtId="207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18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3" fontId="1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 quotePrefix="1">
      <alignment horizontal="center"/>
    </xf>
    <xf numFmtId="228" fontId="15" fillId="0" borderId="0" xfId="0" applyNumberFormat="1" applyFont="1" applyFill="1" applyAlignment="1">
      <alignment horizontal="center"/>
    </xf>
    <xf numFmtId="41" fontId="2" fillId="0" borderId="0" xfId="0" applyNumberFormat="1" applyFont="1" applyFill="1" applyBorder="1" applyAlignment="1">
      <alignment/>
    </xf>
    <xf numFmtId="43" fontId="2" fillId="0" borderId="14" xfId="42" applyNumberFormat="1" applyFont="1" applyFill="1" applyBorder="1" applyAlignment="1">
      <alignment horizontal="center"/>
    </xf>
    <xf numFmtId="210" fontId="2" fillId="0" borderId="14" xfId="42" applyNumberFormat="1" applyFont="1" applyFill="1" applyBorder="1" applyAlignment="1">
      <alignment horizontal="right"/>
    </xf>
    <xf numFmtId="43" fontId="2" fillId="0" borderId="14" xfId="42" applyNumberFormat="1" applyFont="1" applyFill="1" applyBorder="1" applyAlignment="1">
      <alignment/>
    </xf>
    <xf numFmtId="49" fontId="15" fillId="0" borderId="0" xfId="0" applyNumberFormat="1" applyFont="1" applyFill="1" applyAlignment="1">
      <alignment horizontal="center" wrapText="1"/>
    </xf>
    <xf numFmtId="212" fontId="2" fillId="0" borderId="15" xfId="45" applyNumberFormat="1" applyFont="1" applyFill="1" applyBorder="1" applyAlignment="1">
      <alignment horizontal="center"/>
    </xf>
    <xf numFmtId="207" fontId="2" fillId="0" borderId="15" xfId="42" applyNumberFormat="1" applyFont="1" applyFill="1" applyBorder="1" applyAlignment="1">
      <alignment/>
    </xf>
    <xf numFmtId="208" fontId="2" fillId="0" borderId="15" xfId="42" applyNumberFormat="1" applyFont="1" applyFill="1" applyBorder="1" applyAlignment="1">
      <alignment horizontal="center"/>
    </xf>
    <xf numFmtId="208" fontId="2" fillId="0" borderId="15" xfId="42" applyNumberFormat="1" applyFont="1" applyFill="1" applyBorder="1" applyAlignment="1">
      <alignment/>
    </xf>
    <xf numFmtId="43" fontId="3" fillId="0" borderId="14" xfId="42" applyNumberFormat="1" applyFont="1" applyFill="1" applyBorder="1" applyAlignment="1">
      <alignment horizontal="right"/>
    </xf>
    <xf numFmtId="43" fontId="3" fillId="0" borderId="0" xfId="0" applyNumberFormat="1" applyFont="1" applyFill="1" applyAlignment="1" quotePrefix="1">
      <alignment horizontal="center"/>
    </xf>
    <xf numFmtId="43" fontId="3" fillId="0" borderId="0" xfId="0" applyNumberFormat="1" applyFont="1" applyFill="1" applyAlignment="1">
      <alignment horizontal="center"/>
    </xf>
    <xf numFmtId="207" fontId="5" fillId="0" borderId="0" xfId="0" applyNumberFormat="1" applyFont="1" applyFill="1" applyAlignment="1">
      <alignment horizontal="center"/>
    </xf>
    <xf numFmtId="210" fontId="2" fillId="0" borderId="10" xfId="0" applyNumberFormat="1" applyFont="1" applyFill="1" applyBorder="1" applyAlignment="1">
      <alignment horizontal="center"/>
    </xf>
    <xf numFmtId="210" fontId="2" fillId="0" borderId="11" xfId="0" applyNumberFormat="1" applyFont="1" applyFill="1" applyBorder="1" applyAlignment="1">
      <alignment horizontal="center"/>
    </xf>
    <xf numFmtId="207" fontId="8" fillId="0" borderId="0" xfId="0" applyNumberFormat="1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41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207" fontId="3" fillId="0" borderId="0" xfId="0" applyNumberFormat="1" applyFont="1" applyFill="1" applyAlignment="1" quotePrefix="1">
      <alignment horizontal="center"/>
    </xf>
    <xf numFmtId="207" fontId="3" fillId="0" borderId="0" xfId="0" applyNumberFormat="1" applyFont="1" applyFill="1" applyAlignment="1">
      <alignment horizontal="center"/>
    </xf>
    <xf numFmtId="41" fontId="2" fillId="0" borderId="10" xfId="0" applyNumberFormat="1" applyFont="1" applyFill="1" applyBorder="1" applyAlignment="1">
      <alignment horizontal="center"/>
    </xf>
    <xf numFmtId="207" fontId="3" fillId="0" borderId="0" xfId="0" applyNumberFormat="1" applyFont="1" applyFill="1" applyAlignment="1">
      <alignment horizontal="center"/>
    </xf>
    <xf numFmtId="207" fontId="3" fillId="0" borderId="0" xfId="0" applyNumberFormat="1" applyFont="1" applyFill="1" applyBorder="1" applyAlignment="1">
      <alignment horizontal="center"/>
    </xf>
    <xf numFmtId="208" fontId="3" fillId="0" borderId="0" xfId="0" applyNumberFormat="1" applyFont="1" applyFill="1" applyAlignment="1" quotePrefix="1">
      <alignment horizontal="center"/>
    </xf>
    <xf numFmtId="208" fontId="3" fillId="0" borderId="0" xfId="0" applyNumberFormat="1" applyFont="1" applyFill="1" applyAlignment="1">
      <alignment horizontal="center"/>
    </xf>
    <xf numFmtId="208" fontId="4" fillId="0" borderId="0" xfId="42" applyNumberFormat="1" applyFont="1" applyFill="1" applyAlignment="1">
      <alignment horizontal="right"/>
    </xf>
    <xf numFmtId="210" fontId="2" fillId="0" borderId="13" xfId="0" applyNumberFormat="1" applyFont="1" applyFill="1" applyBorder="1" applyAlignment="1">
      <alignment horizontal="center"/>
    </xf>
    <xf numFmtId="208" fontId="4" fillId="0" borderId="0" xfId="4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10" fontId="3" fillId="0" borderId="0" xfId="0" applyNumberFormat="1" applyFont="1" applyFill="1" applyAlignment="1">
      <alignment horizontal="center"/>
    </xf>
    <xf numFmtId="43" fontId="16" fillId="0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FS.Super.YE'06.Eng" xfId="44"/>
    <cellStyle name="Comma_Lead-Superblock-Q2'07 AKE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cuments\AMT\CI%20Group\CIG_Q152\CIG\AMT_PreFinal_090509\AMT_Cig_Lead_Q152_Prefinal%2009.05.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New%20Folder%20(2)\DLM\DLM\&#3605;&#3619;&#3623;&#3592;&#3626;&#3629;&#3610;&#3591;&#3610;&#3652;&#3615;&#3609;&#3629;&#3609;%20Q4.54%20&#3610;.&#3618;&#3656;&#3629;&#3618;\LEAD_DLM_YE54_Final_2903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-T (Q)"/>
      <sheetName val="BS-E(Q)"/>
      <sheetName val="PL-T(Q)"/>
      <sheetName val="PL-E(Q)"/>
      <sheetName val="SE-Conso-T(Q)"/>
      <sheetName val="SE-Conso-E(Q)"/>
      <sheetName val="CF-T(Q)"/>
      <sheetName val="CF-E(Q)"/>
      <sheetName val="BS-T"/>
      <sheetName val="BS-E"/>
      <sheetName val="PL-E"/>
      <sheetName val="SE-Conso-T"/>
      <sheetName val="SE-Conso-E"/>
      <sheetName val="CF,T"/>
      <sheetName val="Cf-E"/>
      <sheetName val="WCF.conso(Q)"/>
      <sheetName val="WCF.conso"/>
      <sheetName val="WCF (Q)"/>
      <sheetName val="WCF"/>
      <sheetName val="Detail CF 51 "/>
      <sheetName val="conso_test1"/>
      <sheetName val="Conso"/>
      <sheetName val="Related transaction"/>
      <sheetName val="Eleminate"/>
      <sheetName val="Ratio"/>
      <sheetName val="Com. BS"/>
      <sheetName val="Com. PL"/>
      <sheetName val="Com.PL (Q)"/>
      <sheetName val="Adj&amp;RjE"/>
      <sheetName val="Pass Adj&amp;Rej"/>
      <sheetName val="Restated.FS"/>
      <sheetName val="TB"/>
      <sheetName val="WBS"/>
      <sheetName val="WPL"/>
      <sheetName val="A"/>
      <sheetName val="A-100"/>
      <sheetName val="B"/>
      <sheetName val="C"/>
      <sheetName val="D"/>
      <sheetName val="E"/>
      <sheetName val="F"/>
      <sheetName val="G"/>
      <sheetName val="H"/>
      <sheetName val="H-100"/>
      <sheetName val="J"/>
      <sheetName val="I"/>
      <sheetName val="K"/>
      <sheetName val="AA"/>
      <sheetName val="BB"/>
      <sheetName val="CC"/>
      <sheetName val="DD"/>
      <sheetName val="EE"/>
      <sheetName val="EE1"/>
      <sheetName val="FF"/>
      <sheetName val="FF1"/>
      <sheetName val="SE"/>
      <sheetName val="100"/>
      <sheetName val="200"/>
      <sheetName val="300"/>
      <sheetName val="300.1"/>
      <sheetName val="400"/>
      <sheetName val="400.1"/>
      <sheetName val="500"/>
      <sheetName val="600"/>
      <sheetName val="PL-T"/>
      <sheetName val="Formular"/>
      <sheetName val="BS_T_Baht"/>
    </sheetNames>
    <sheetDataSet>
      <sheetData sheetId="64">
        <row r="25">
          <cell r="K25">
            <v>0</v>
          </cell>
        </row>
        <row r="26">
          <cell r="K26">
            <v>-14168801.79999995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B"/>
      <sheetName val="AJE_RJE"/>
      <sheetName val="LEAD"/>
      <sheetName val="WBS_DLM"/>
      <sheetName val="WPL_DLM"/>
      <sheetName val="BS"/>
      <sheetName val="PL"/>
      <sheetName val="SE_COM"/>
      <sheetName val="FA"/>
      <sheetName val="AR_Aging"/>
      <sheetName val="Follow up note"/>
    </sheetNames>
    <sheetDataSet>
      <sheetData sheetId="6">
        <row r="42">
          <cell r="F42">
            <v>1976082.93</v>
          </cell>
        </row>
        <row r="43">
          <cell r="F43">
            <v>20343091.730000004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view="pageBreakPreview" zoomScale="70" zoomScaleSheetLayoutView="70" zoomScalePageLayoutView="0" workbookViewId="0" topLeftCell="A9">
      <selection activeCell="B18" sqref="B18"/>
    </sheetView>
  </sheetViews>
  <sheetFormatPr defaultColWidth="31.00390625" defaultRowHeight="14.25"/>
  <cols>
    <col min="1" max="1" width="1.4921875" style="2" customWidth="1"/>
    <col min="2" max="2" width="1.25" style="2" customWidth="1"/>
    <col min="3" max="3" width="39.125" style="2" customWidth="1"/>
    <col min="4" max="4" width="5.75390625" style="3" customWidth="1"/>
    <col min="5" max="5" width="0.875" style="2" customWidth="1"/>
    <col min="6" max="6" width="13.50390625" style="2" customWidth="1"/>
    <col min="7" max="7" width="0.74609375" style="2" customWidth="1"/>
    <col min="8" max="8" width="13.50390625" style="2" customWidth="1"/>
    <col min="9" max="9" width="0.74609375" style="2" customWidth="1"/>
    <col min="10" max="10" width="13.50390625" style="2" customWidth="1"/>
    <col min="11" max="11" width="0.875" style="2" customWidth="1"/>
    <col min="12" max="12" width="13.625" style="2" customWidth="1"/>
    <col min="13" max="13" width="1.25" style="2" customWidth="1"/>
    <col min="14" max="14" width="11.375" style="2" customWidth="1"/>
    <col min="15" max="15" width="15.75390625" style="2" customWidth="1"/>
    <col min="16" max="16384" width="31.00390625" style="2" customWidth="1"/>
  </cols>
  <sheetData>
    <row r="1" ht="21">
      <c r="A1" s="1" t="s">
        <v>37</v>
      </c>
    </row>
    <row r="2" ht="21">
      <c r="A2" s="1"/>
    </row>
    <row r="3" spans="1:12" ht="21">
      <c r="A3" s="259" t="s">
        <v>38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spans="1:12" ht="21">
      <c r="A4" s="259" t="s">
        <v>39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</row>
    <row r="5" spans="4:12" ht="21">
      <c r="D5" s="206"/>
      <c r="E5" s="206"/>
      <c r="F5" s="260" t="s">
        <v>40</v>
      </c>
      <c r="G5" s="260"/>
      <c r="H5" s="260"/>
      <c r="I5" s="260"/>
      <c r="J5" s="260"/>
      <c r="K5" s="260"/>
      <c r="L5" s="260"/>
    </row>
    <row r="6" spans="4:12" ht="21">
      <c r="D6" s="206"/>
      <c r="E6" s="206"/>
      <c r="F6" s="261" t="s">
        <v>41</v>
      </c>
      <c r="G6" s="261"/>
      <c r="H6" s="261"/>
      <c r="I6" s="207"/>
      <c r="J6" s="261" t="s">
        <v>42</v>
      </c>
      <c r="K6" s="261"/>
      <c r="L6" s="261"/>
    </row>
    <row r="7" spans="4:12" ht="21">
      <c r="D7" s="208" t="s">
        <v>43</v>
      </c>
      <c r="E7" s="209"/>
      <c r="F7" s="210" t="s">
        <v>219</v>
      </c>
      <c r="G7" s="206"/>
      <c r="H7" s="210" t="s">
        <v>44</v>
      </c>
      <c r="I7" s="207"/>
      <c r="J7" s="210" t="s">
        <v>219</v>
      </c>
      <c r="K7" s="206"/>
      <c r="L7" s="211" t="str">
        <f>H7</f>
        <v>December 31, 2011</v>
      </c>
    </row>
    <row r="8" spans="4:12" ht="21">
      <c r="D8" s="243"/>
      <c r="E8" s="4"/>
      <c r="F8" s="212"/>
      <c r="G8" s="212"/>
      <c r="H8" s="213"/>
      <c r="I8" s="214"/>
      <c r="J8" s="212"/>
      <c r="K8" s="212"/>
      <c r="L8" s="213"/>
    </row>
    <row r="9" spans="1:7" ht="21.75">
      <c r="A9" s="262" t="s">
        <v>45</v>
      </c>
      <c r="B9" s="262"/>
      <c r="C9" s="262"/>
      <c r="D9" s="244"/>
      <c r="G9" s="7"/>
    </row>
    <row r="10" spans="1:12" ht="21">
      <c r="A10" s="46" t="s">
        <v>76</v>
      </c>
      <c r="B10" s="1"/>
      <c r="C10" s="1"/>
      <c r="D10" s="244"/>
      <c r="E10" s="8"/>
      <c r="F10" s="8"/>
      <c r="G10" s="8"/>
      <c r="H10" s="8"/>
      <c r="I10" s="8"/>
      <c r="J10" s="8"/>
      <c r="K10" s="8"/>
      <c r="L10" s="8"/>
    </row>
    <row r="11" spans="1:12" ht="21.75">
      <c r="A11" s="1"/>
      <c r="B11" s="64" t="s">
        <v>77</v>
      </c>
      <c r="C11" s="216"/>
      <c r="D11" s="244">
        <v>6</v>
      </c>
      <c r="E11" s="10"/>
      <c r="F11" s="10">
        <v>9022313.66</v>
      </c>
      <c r="G11" s="11"/>
      <c r="H11" s="10">
        <v>7911955.48</v>
      </c>
      <c r="I11" s="11"/>
      <c r="J11" s="10">
        <v>6528348.33</v>
      </c>
      <c r="K11" s="8"/>
      <c r="L11" s="8">
        <v>6012773.74</v>
      </c>
    </row>
    <row r="12" spans="1:12" ht="21.75">
      <c r="A12" s="1"/>
      <c r="B12" s="64" t="s">
        <v>78</v>
      </c>
      <c r="C12" s="216"/>
      <c r="D12" s="244">
        <v>7</v>
      </c>
      <c r="E12" s="10"/>
      <c r="F12" s="10">
        <v>900000</v>
      </c>
      <c r="G12" s="11"/>
      <c r="H12" s="10">
        <v>600000</v>
      </c>
      <c r="I12" s="8"/>
      <c r="J12" s="8">
        <v>900000</v>
      </c>
      <c r="K12" s="8"/>
      <c r="L12" s="8">
        <v>600000</v>
      </c>
    </row>
    <row r="13" spans="1:12" ht="21">
      <c r="A13" s="8"/>
      <c r="B13" s="64" t="s">
        <v>79</v>
      </c>
      <c r="C13" s="8"/>
      <c r="D13" s="244"/>
      <c r="E13" s="10"/>
      <c r="F13" s="10"/>
      <c r="G13" s="11"/>
      <c r="H13" s="10"/>
      <c r="I13" s="8"/>
      <c r="J13" s="8"/>
      <c r="K13" s="8"/>
      <c r="L13" s="8"/>
    </row>
    <row r="14" spans="1:12" ht="21">
      <c r="A14" s="8"/>
      <c r="C14" s="9" t="s">
        <v>80</v>
      </c>
      <c r="D14" s="244">
        <v>8.1</v>
      </c>
      <c r="E14" s="10"/>
      <c r="F14" s="10">
        <v>217544110.89</v>
      </c>
      <c r="G14" s="11"/>
      <c r="H14" s="10">
        <f>255091326.78</f>
        <v>255091326.78</v>
      </c>
      <c r="I14" s="8"/>
      <c r="J14" s="8">
        <v>215582195.70999998</v>
      </c>
      <c r="K14" s="8"/>
      <c r="L14" s="8">
        <v>253475522.13</v>
      </c>
    </row>
    <row r="15" spans="1:12" ht="21">
      <c r="A15" s="8"/>
      <c r="C15" s="9" t="s">
        <v>81</v>
      </c>
      <c r="D15" s="244">
        <v>8.2</v>
      </c>
      <c r="E15" s="10"/>
      <c r="F15" s="10">
        <v>6274650.39</v>
      </c>
      <c r="G15" s="11"/>
      <c r="H15" s="10">
        <v>19608361.51</v>
      </c>
      <c r="I15" s="8"/>
      <c r="J15" s="8">
        <v>5878295.03</v>
      </c>
      <c r="K15" s="8"/>
      <c r="L15" s="8">
        <v>19320016.62</v>
      </c>
    </row>
    <row r="16" spans="1:12" ht="21">
      <c r="A16" s="8"/>
      <c r="B16" s="9"/>
      <c r="C16" s="9" t="s">
        <v>216</v>
      </c>
      <c r="D16" s="244">
        <v>5.1</v>
      </c>
      <c r="E16" s="10"/>
      <c r="F16" s="10">
        <v>0</v>
      </c>
      <c r="G16" s="11"/>
      <c r="H16" s="10">
        <v>0</v>
      </c>
      <c r="I16" s="8"/>
      <c r="J16" s="8">
        <v>1981317.2</v>
      </c>
      <c r="K16" s="8"/>
      <c r="L16" s="8">
        <v>2236849.3</v>
      </c>
    </row>
    <row r="17" spans="1:12" ht="21.75">
      <c r="A17" s="8"/>
      <c r="B17" s="64" t="s">
        <v>82</v>
      </c>
      <c r="C17" s="216"/>
      <c r="D17" s="244">
        <v>9</v>
      </c>
      <c r="E17" s="10"/>
      <c r="F17" s="10">
        <v>213817848.09</v>
      </c>
      <c r="G17" s="11"/>
      <c r="H17" s="10">
        <v>342075460.96</v>
      </c>
      <c r="I17" s="8"/>
      <c r="J17" s="8">
        <v>213486381.85</v>
      </c>
      <c r="K17" s="8"/>
      <c r="L17" s="8">
        <v>341684548.12</v>
      </c>
    </row>
    <row r="18" spans="1:12" ht="21.75">
      <c r="A18" s="8"/>
      <c r="B18" s="1" t="s">
        <v>83</v>
      </c>
      <c r="C18" s="216"/>
      <c r="D18" s="244">
        <v>10</v>
      </c>
      <c r="E18" s="10"/>
      <c r="F18" s="8">
        <v>92027397.26</v>
      </c>
      <c r="G18" s="11"/>
      <c r="H18" s="8">
        <v>92027397.26</v>
      </c>
      <c r="I18" s="8"/>
      <c r="J18" s="8">
        <v>92027397.26</v>
      </c>
      <c r="K18" s="8"/>
      <c r="L18" s="8">
        <v>92027397.26</v>
      </c>
    </row>
    <row r="19" spans="1:12" ht="21">
      <c r="A19" s="8"/>
      <c r="B19" s="1" t="s">
        <v>84</v>
      </c>
      <c r="C19" s="8"/>
      <c r="D19" s="244">
        <v>11</v>
      </c>
      <c r="E19" s="10"/>
      <c r="F19" s="10">
        <v>15214331.92</v>
      </c>
      <c r="G19" s="11"/>
      <c r="H19" s="10">
        <f>40917309.25-H15+0.01</f>
        <v>21308947.75</v>
      </c>
      <c r="I19" s="8"/>
      <c r="J19" s="8">
        <v>3968951.66</v>
      </c>
      <c r="K19" s="8"/>
      <c r="L19" s="8">
        <f>30084057.23-L15-L16</f>
        <v>8527191.309999999</v>
      </c>
    </row>
    <row r="20" spans="1:12" ht="21">
      <c r="A20" s="8"/>
      <c r="B20" s="12" t="s">
        <v>2</v>
      </c>
      <c r="C20" s="1" t="s">
        <v>85</v>
      </c>
      <c r="D20" s="244"/>
      <c r="E20" s="11"/>
      <c r="F20" s="13">
        <f>SUM(F11:F19)</f>
        <v>554800652.2099999</v>
      </c>
      <c r="G20" s="11"/>
      <c r="H20" s="13">
        <f>SUM(H11:H19)</f>
        <v>738623449.74</v>
      </c>
      <c r="I20" s="8"/>
      <c r="J20" s="13">
        <f>SUM(J11:J19)</f>
        <v>540352887.04</v>
      </c>
      <c r="K20" s="11"/>
      <c r="L20" s="13">
        <f>SUM(L11:L19)</f>
        <v>723884298.48</v>
      </c>
    </row>
    <row r="21" spans="1:12" ht="21.75">
      <c r="A21" s="1" t="s">
        <v>86</v>
      </c>
      <c r="B21" s="216"/>
      <c r="C21" s="216"/>
      <c r="D21" s="244"/>
      <c r="E21" s="11"/>
      <c r="F21" s="11"/>
      <c r="G21" s="11"/>
      <c r="H21" s="11"/>
      <c r="I21" s="8"/>
      <c r="J21" s="11"/>
      <c r="K21" s="11"/>
      <c r="L21" s="11"/>
    </row>
    <row r="22" spans="1:12" ht="21.75">
      <c r="A22" s="216"/>
      <c r="B22" s="1" t="s">
        <v>87</v>
      </c>
      <c r="C22" s="216"/>
      <c r="D22" s="244">
        <v>5.2</v>
      </c>
      <c r="E22" s="10"/>
      <c r="F22" s="14">
        <v>0</v>
      </c>
      <c r="G22" s="11"/>
      <c r="H22" s="14">
        <v>0</v>
      </c>
      <c r="I22" s="8"/>
      <c r="J22" s="14">
        <v>81350000</v>
      </c>
      <c r="K22" s="11"/>
      <c r="L22" s="14">
        <v>83000000</v>
      </c>
    </row>
    <row r="23" spans="1:12" ht="21.75">
      <c r="A23" s="216"/>
      <c r="B23" s="1" t="s">
        <v>88</v>
      </c>
      <c r="C23" s="216"/>
      <c r="D23" s="244">
        <v>12.1</v>
      </c>
      <c r="E23" s="10"/>
      <c r="F23" s="10">
        <v>0</v>
      </c>
      <c r="G23" s="11"/>
      <c r="H23" s="10">
        <v>0</v>
      </c>
      <c r="I23" s="8"/>
      <c r="J23" s="10">
        <v>127535841</v>
      </c>
      <c r="K23" s="11"/>
      <c r="L23" s="10">
        <v>124535841</v>
      </c>
    </row>
    <row r="24" spans="1:12" ht="21.75">
      <c r="A24" s="216"/>
      <c r="B24" s="1" t="s">
        <v>94</v>
      </c>
      <c r="C24" s="216"/>
      <c r="D24" s="244">
        <v>12.2</v>
      </c>
      <c r="E24" s="10"/>
      <c r="F24" s="14">
        <v>15363188.29</v>
      </c>
      <c r="G24" s="11"/>
      <c r="H24" s="14">
        <v>17206675.71</v>
      </c>
      <c r="I24" s="8"/>
      <c r="J24" s="30">
        <v>0</v>
      </c>
      <c r="K24" s="11"/>
      <c r="L24" s="10">
        <v>0</v>
      </c>
    </row>
    <row r="25" spans="1:12" ht="21.75">
      <c r="A25" s="216"/>
      <c r="B25" s="64" t="s">
        <v>89</v>
      </c>
      <c r="C25" s="216"/>
      <c r="D25" s="244">
        <v>13</v>
      </c>
      <c r="E25" s="10"/>
      <c r="F25" s="10">
        <v>629671907.04</v>
      </c>
      <c r="G25" s="11"/>
      <c r="H25" s="10">
        <v>715196643.06</v>
      </c>
      <c r="I25" s="8"/>
      <c r="J25" s="10">
        <v>430417196.18</v>
      </c>
      <c r="K25" s="11"/>
      <c r="L25" s="10">
        <v>496626304.33</v>
      </c>
    </row>
    <row r="26" spans="1:12" ht="21.75">
      <c r="A26" s="216"/>
      <c r="B26" s="64" t="s">
        <v>90</v>
      </c>
      <c r="C26" s="225"/>
      <c r="D26" s="245">
        <v>14</v>
      </c>
      <c r="E26" s="10"/>
      <c r="F26" s="14">
        <v>24533425.07</v>
      </c>
      <c r="G26" s="11"/>
      <c r="H26" s="14">
        <v>25843228.05</v>
      </c>
      <c r="I26" s="8"/>
      <c r="J26" s="14">
        <v>0</v>
      </c>
      <c r="K26" s="11"/>
      <c r="L26" s="14">
        <v>0</v>
      </c>
    </row>
    <row r="27" spans="1:12" ht="21.75">
      <c r="A27" s="216"/>
      <c r="B27" s="64" t="s">
        <v>91</v>
      </c>
      <c r="C27" s="216"/>
      <c r="D27" s="245">
        <v>15</v>
      </c>
      <c r="E27" s="10"/>
      <c r="F27" s="14">
        <v>12560430.91</v>
      </c>
      <c r="G27" s="11"/>
      <c r="H27" s="14">
        <v>13985307.86</v>
      </c>
      <c r="I27" s="8"/>
      <c r="J27" s="10">
        <v>12176923.77</v>
      </c>
      <c r="K27" s="11"/>
      <c r="L27" s="10">
        <v>13424850.21</v>
      </c>
    </row>
    <row r="28" spans="1:12" ht="21.75">
      <c r="A28" s="216"/>
      <c r="B28" s="1" t="s">
        <v>92</v>
      </c>
      <c r="C28" s="216"/>
      <c r="D28" s="244"/>
      <c r="E28" s="10"/>
      <c r="F28" s="10">
        <v>888578.91</v>
      </c>
      <c r="G28" s="11"/>
      <c r="H28" s="10">
        <v>600094.55</v>
      </c>
      <c r="I28" s="8"/>
      <c r="J28" s="10">
        <v>96.41</v>
      </c>
      <c r="K28" s="11"/>
      <c r="L28" s="10">
        <v>94.55</v>
      </c>
    </row>
    <row r="29" spans="1:12" ht="21.75">
      <c r="A29" s="216"/>
      <c r="B29" s="1"/>
      <c r="C29" s="1" t="s">
        <v>93</v>
      </c>
      <c r="D29" s="244"/>
      <c r="E29" s="10"/>
      <c r="F29" s="13">
        <f>SUM(F22:F28)</f>
        <v>683017530.2199999</v>
      </c>
      <c r="G29" s="11"/>
      <c r="H29" s="13">
        <f>SUM(H22:H28)</f>
        <v>772831949.2299999</v>
      </c>
      <c r="I29" s="8"/>
      <c r="J29" s="13">
        <f>SUM(J22:J28)</f>
        <v>651480057.36</v>
      </c>
      <c r="K29" s="11"/>
      <c r="L29" s="13">
        <f>SUM(L22:L28)</f>
        <v>717587090.0899999</v>
      </c>
    </row>
    <row r="30" spans="2:12" ht="21.75" thickBot="1">
      <c r="B30" s="9"/>
      <c r="C30" s="64" t="s">
        <v>244</v>
      </c>
      <c r="D30" s="244"/>
      <c r="E30" s="11"/>
      <c r="F30" s="15">
        <f>F20+F29</f>
        <v>1237818182.4299998</v>
      </c>
      <c r="G30" s="11"/>
      <c r="H30" s="15">
        <f>H20+H29</f>
        <v>1511455398.9699998</v>
      </c>
      <c r="I30" s="8"/>
      <c r="J30" s="15">
        <f>J20+J29</f>
        <v>1191832944.4</v>
      </c>
      <c r="K30" s="11"/>
      <c r="L30" s="15">
        <f>L20+L29</f>
        <v>1441471388.57</v>
      </c>
    </row>
    <row r="31" spans="1:12" ht="21.75" thickTop="1">
      <c r="A31" s="8"/>
      <c r="B31" s="8"/>
      <c r="C31" s="8"/>
      <c r="D31" s="244"/>
      <c r="E31" s="8"/>
      <c r="F31" s="8"/>
      <c r="G31" s="8"/>
      <c r="H31" s="8"/>
      <c r="I31" s="8"/>
      <c r="J31" s="8"/>
      <c r="K31" s="8"/>
      <c r="L31" s="8"/>
    </row>
    <row r="32" spans="1:12" ht="21">
      <c r="A32" s="85" t="s">
        <v>227</v>
      </c>
      <c r="B32" s="8"/>
      <c r="C32" s="8"/>
      <c r="D32" s="244"/>
      <c r="E32" s="8"/>
      <c r="F32" s="8"/>
      <c r="G32" s="8"/>
      <c r="H32" s="8"/>
      <c r="I32" s="8"/>
      <c r="J32" s="8"/>
      <c r="K32" s="8"/>
      <c r="L32" s="8"/>
    </row>
    <row r="33" spans="1:12" ht="21">
      <c r="A33" s="16"/>
      <c r="B33" s="8"/>
      <c r="C33" s="8"/>
      <c r="D33" s="244"/>
      <c r="E33" s="8"/>
      <c r="F33" s="8"/>
      <c r="G33" s="8"/>
      <c r="H33" s="8"/>
      <c r="I33" s="8"/>
      <c r="J33" s="8"/>
      <c r="K33" s="8"/>
      <c r="L33" s="8"/>
    </row>
    <row r="34" spans="1:12" ht="21">
      <c r="A34" s="16"/>
      <c r="B34" s="8"/>
      <c r="C34" s="8"/>
      <c r="D34" s="244"/>
      <c r="E34" s="8"/>
      <c r="F34" s="8"/>
      <c r="G34" s="8"/>
      <c r="H34" s="8"/>
      <c r="I34" s="8"/>
      <c r="J34" s="8"/>
      <c r="K34" s="8"/>
      <c r="L34" s="8"/>
    </row>
    <row r="35" spans="1:12" ht="21">
      <c r="A35" s="16"/>
      <c r="B35" s="8"/>
      <c r="C35" s="8"/>
      <c r="D35" s="244"/>
      <c r="E35" s="8"/>
      <c r="F35" s="8"/>
      <c r="G35" s="8"/>
      <c r="H35" s="8"/>
      <c r="I35" s="8"/>
      <c r="J35" s="8"/>
      <c r="K35" s="8"/>
      <c r="L35" s="8"/>
    </row>
    <row r="36" spans="1:12" ht="21">
      <c r="A36" s="16"/>
      <c r="B36" s="8"/>
      <c r="C36" s="8"/>
      <c r="D36" s="244"/>
      <c r="E36" s="8"/>
      <c r="F36" s="8"/>
      <c r="G36" s="8"/>
      <c r="H36" s="8"/>
      <c r="I36" s="8"/>
      <c r="J36" s="8"/>
      <c r="K36" s="8"/>
      <c r="L36" s="8"/>
    </row>
    <row r="37" spans="1:12" ht="21">
      <c r="A37" s="16"/>
      <c r="B37" s="8"/>
      <c r="C37" s="8"/>
      <c r="D37" s="244"/>
      <c r="E37" s="8"/>
      <c r="F37" s="8"/>
      <c r="G37" s="8"/>
      <c r="H37" s="8"/>
      <c r="I37" s="8"/>
      <c r="J37" s="8"/>
      <c r="K37" s="8"/>
      <c r="L37" s="8"/>
    </row>
    <row r="38" spans="1:12" ht="21">
      <c r="A38" s="16"/>
      <c r="B38" s="8"/>
      <c r="C38" s="8"/>
      <c r="D38" s="244"/>
      <c r="E38" s="8"/>
      <c r="F38" s="8"/>
      <c r="G38" s="8"/>
      <c r="H38" s="8"/>
      <c r="I38" s="8"/>
      <c r="J38" s="8"/>
      <c r="K38" s="8"/>
      <c r="L38" s="8"/>
    </row>
    <row r="39" spans="1:12" ht="21">
      <c r="A39" s="257" t="s">
        <v>23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</row>
    <row r="40" ht="21" customHeight="1">
      <c r="A40" s="1" t="s">
        <v>37</v>
      </c>
    </row>
    <row r="41" ht="21" customHeight="1">
      <c r="A41" s="1"/>
    </row>
    <row r="42" spans="1:12" ht="21" customHeight="1">
      <c r="A42" s="259" t="s">
        <v>38</v>
      </c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</row>
    <row r="43" spans="1:12" ht="18.75" customHeight="1">
      <c r="A43" s="259" t="s">
        <v>39</v>
      </c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</row>
    <row r="44" spans="4:12" ht="18" customHeight="1">
      <c r="D44" s="206"/>
      <c r="E44" s="206"/>
      <c r="F44" s="260" t="s">
        <v>40</v>
      </c>
      <c r="G44" s="260"/>
      <c r="H44" s="260"/>
      <c r="I44" s="260"/>
      <c r="J44" s="260"/>
      <c r="K44" s="260"/>
      <c r="L44" s="260"/>
    </row>
    <row r="45" spans="4:12" ht="21" customHeight="1">
      <c r="D45" s="206"/>
      <c r="E45" s="206"/>
      <c r="F45" s="261" t="s">
        <v>41</v>
      </c>
      <c r="G45" s="261"/>
      <c r="H45" s="261"/>
      <c r="I45" s="207"/>
      <c r="J45" s="261" t="s">
        <v>42</v>
      </c>
      <c r="K45" s="261"/>
      <c r="L45" s="261"/>
    </row>
    <row r="46" spans="4:12" ht="21" customHeight="1">
      <c r="D46" s="208" t="s">
        <v>43</v>
      </c>
      <c r="E46" s="209"/>
      <c r="F46" s="210" t="s">
        <v>219</v>
      </c>
      <c r="G46" s="206"/>
      <c r="H46" s="210" t="s">
        <v>44</v>
      </c>
      <c r="I46" s="207"/>
      <c r="J46" s="210" t="s">
        <v>219</v>
      </c>
      <c r="K46" s="206"/>
      <c r="L46" s="211" t="str">
        <f>H46</f>
        <v>December 31, 2011</v>
      </c>
    </row>
    <row r="47" spans="4:12" ht="21">
      <c r="D47" s="243"/>
      <c r="E47" s="4"/>
      <c r="F47" s="215"/>
      <c r="G47" s="90"/>
      <c r="H47" s="215"/>
      <c r="I47" s="166"/>
      <c r="J47" s="215"/>
      <c r="K47" s="90"/>
      <c r="L47" s="215"/>
    </row>
    <row r="48" spans="1:11" ht="21" customHeight="1">
      <c r="A48" s="8"/>
      <c r="B48" s="8"/>
      <c r="C48" s="18" t="s">
        <v>95</v>
      </c>
      <c r="D48" s="244"/>
      <c r="E48" s="8"/>
      <c r="K48" s="7"/>
    </row>
    <row r="49" spans="1:12" ht="21" customHeight="1">
      <c r="A49" s="64" t="s">
        <v>96</v>
      </c>
      <c r="B49" s="64"/>
      <c r="C49" s="226"/>
      <c r="D49" s="244"/>
      <c r="E49" s="8"/>
      <c r="F49" s="8"/>
      <c r="G49" s="8"/>
      <c r="H49" s="8"/>
      <c r="I49" s="8"/>
      <c r="J49" s="8"/>
      <c r="K49" s="8"/>
      <c r="L49" s="8"/>
    </row>
    <row r="50" spans="1:12" ht="21" customHeight="1">
      <c r="A50" s="64"/>
      <c r="B50" s="64" t="s">
        <v>97</v>
      </c>
      <c r="C50" s="226"/>
      <c r="D50" s="244"/>
      <c r="E50" s="8"/>
      <c r="F50" s="8"/>
      <c r="G50" s="8"/>
      <c r="H50" s="8"/>
      <c r="I50" s="8"/>
      <c r="J50" s="8"/>
      <c r="K50" s="8"/>
      <c r="L50" s="8"/>
    </row>
    <row r="51" spans="1:12" ht="21" customHeight="1">
      <c r="A51" s="216"/>
      <c r="B51" s="64" t="s">
        <v>98</v>
      </c>
      <c r="C51" s="226"/>
      <c r="D51" s="244">
        <v>16</v>
      </c>
      <c r="E51" s="19"/>
      <c r="F51" s="19">
        <v>389863636.61</v>
      </c>
      <c r="G51" s="19"/>
      <c r="H51" s="19">
        <v>588526503.4</v>
      </c>
      <c r="I51" s="8"/>
      <c r="J51" s="19">
        <v>375738248.7</v>
      </c>
      <c r="K51" s="19"/>
      <c r="L51" s="19">
        <v>575995615.26</v>
      </c>
    </row>
    <row r="52" spans="1:12" ht="21" customHeight="1">
      <c r="A52" s="8"/>
      <c r="B52" s="12" t="s">
        <v>99</v>
      </c>
      <c r="C52" s="12"/>
      <c r="D52" s="244"/>
      <c r="E52" s="19"/>
      <c r="F52" s="19"/>
      <c r="G52" s="19"/>
      <c r="H52" s="19"/>
      <c r="I52" s="8"/>
      <c r="J52" s="19"/>
      <c r="K52" s="19"/>
      <c r="L52" s="19"/>
    </row>
    <row r="53" spans="1:12" ht="21" customHeight="1">
      <c r="A53" s="8"/>
      <c r="C53" s="12" t="s">
        <v>100</v>
      </c>
      <c r="D53" s="245"/>
      <c r="E53" s="10"/>
      <c r="F53" s="19">
        <v>137253477.33</v>
      </c>
      <c r="G53" s="11"/>
      <c r="H53" s="19">
        <v>165707348.83</v>
      </c>
      <c r="I53" s="8"/>
      <c r="J53" s="10">
        <v>133974841.56</v>
      </c>
      <c r="K53" s="11"/>
      <c r="L53" s="10">
        <v>162420291.96</v>
      </c>
    </row>
    <row r="54" spans="1:15" ht="21" customHeight="1">
      <c r="A54" s="8"/>
      <c r="C54" s="12" t="s">
        <v>101</v>
      </c>
      <c r="D54" s="245">
        <v>17</v>
      </c>
      <c r="E54" s="10"/>
      <c r="F54" s="19">
        <v>55437930.22</v>
      </c>
      <c r="G54" s="11"/>
      <c r="H54" s="19">
        <v>38679756.67</v>
      </c>
      <c r="I54" s="8"/>
      <c r="J54" s="10">
        <v>10145752.94</v>
      </c>
      <c r="K54" s="11"/>
      <c r="L54" s="10">
        <v>18808631.37</v>
      </c>
      <c r="N54" s="188">
        <v>41127806</v>
      </c>
      <c r="O54" s="2">
        <f>SUM(H54-N54)</f>
        <v>-2448049.329999998</v>
      </c>
    </row>
    <row r="55" spans="1:14" ht="21" customHeight="1">
      <c r="A55" s="8"/>
      <c r="B55" s="2" t="s">
        <v>215</v>
      </c>
      <c r="C55" s="12"/>
      <c r="D55" s="244">
        <v>16</v>
      </c>
      <c r="E55" s="10"/>
      <c r="F55" s="19">
        <v>147970205.48</v>
      </c>
      <c r="G55" s="11"/>
      <c r="H55" s="19">
        <v>0</v>
      </c>
      <c r="I55" s="8"/>
      <c r="J55" s="10">
        <v>0</v>
      </c>
      <c r="K55" s="11"/>
      <c r="L55" s="10">
        <v>0</v>
      </c>
      <c r="N55" s="188"/>
    </row>
    <row r="56" spans="1:15" ht="21" customHeight="1">
      <c r="A56" s="8"/>
      <c r="B56" s="64" t="s">
        <v>102</v>
      </c>
      <c r="C56" s="8"/>
      <c r="D56" s="244">
        <v>16</v>
      </c>
      <c r="E56" s="10"/>
      <c r="F56" s="19">
        <f>172707762.48-F55</f>
        <v>24737557</v>
      </c>
      <c r="G56" s="11"/>
      <c r="H56" s="19">
        <v>174061500.48</v>
      </c>
      <c r="I56" s="8"/>
      <c r="J56" s="10">
        <v>24737557</v>
      </c>
      <c r="K56" s="11"/>
      <c r="L56" s="10">
        <v>26091295</v>
      </c>
      <c r="N56" s="2">
        <f>SUM(H54-L54)</f>
        <v>19871125.3</v>
      </c>
      <c r="O56" s="2">
        <f>SUM('[2]BS'!$F$42+'[2]BS'!$F$43-N56)</f>
        <v>2448049.360000003</v>
      </c>
    </row>
    <row r="57" spans="1:12" ht="21" customHeight="1" hidden="1">
      <c r="A57" s="8"/>
      <c r="B57" s="12" t="s">
        <v>215</v>
      </c>
      <c r="C57" s="8"/>
      <c r="D57" s="244">
        <v>16.3</v>
      </c>
      <c r="E57" s="10"/>
      <c r="F57" s="19"/>
      <c r="G57" s="11"/>
      <c r="H57" s="19">
        <v>0</v>
      </c>
      <c r="I57" s="8"/>
      <c r="J57" s="10"/>
      <c r="K57" s="11"/>
      <c r="L57" s="10">
        <v>0</v>
      </c>
    </row>
    <row r="58" spans="1:12" ht="21" customHeight="1">
      <c r="A58" s="8"/>
      <c r="B58" s="64" t="s">
        <v>103</v>
      </c>
      <c r="C58" s="12"/>
      <c r="D58" s="244" t="s">
        <v>241</v>
      </c>
      <c r="E58" s="10"/>
      <c r="F58" s="19">
        <v>289944.86</v>
      </c>
      <c r="G58" s="11"/>
      <c r="H58" s="19">
        <v>268199</v>
      </c>
      <c r="I58" s="8"/>
      <c r="J58" s="10">
        <v>0</v>
      </c>
      <c r="K58" s="11"/>
      <c r="L58" s="10">
        <v>0</v>
      </c>
    </row>
    <row r="59" spans="1:12" ht="21" customHeight="1">
      <c r="A59" s="8"/>
      <c r="B59" s="2" t="s">
        <v>214</v>
      </c>
      <c r="C59" s="12"/>
      <c r="D59" s="244">
        <v>16</v>
      </c>
      <c r="E59" s="10"/>
      <c r="F59" s="10">
        <v>17235563.15</v>
      </c>
      <c r="G59" s="11"/>
      <c r="H59" s="19">
        <v>0</v>
      </c>
      <c r="I59" s="8"/>
      <c r="J59" s="10">
        <v>17235563.15</v>
      </c>
      <c r="K59" s="11"/>
      <c r="L59" s="10">
        <v>0</v>
      </c>
    </row>
    <row r="60" spans="1:12" ht="21" customHeight="1" hidden="1">
      <c r="A60" s="8"/>
      <c r="B60" s="64" t="s">
        <v>104</v>
      </c>
      <c r="C60" s="8"/>
      <c r="D60" s="244"/>
      <c r="E60" s="10"/>
      <c r="F60" s="10"/>
      <c r="G60" s="11"/>
      <c r="H60" s="10">
        <v>0</v>
      </c>
      <c r="I60" s="8"/>
      <c r="J60" s="10"/>
      <c r="K60" s="11"/>
      <c r="L60" s="10">
        <v>0</v>
      </c>
    </row>
    <row r="61" spans="1:12" ht="21" customHeight="1">
      <c r="A61" s="216"/>
      <c r="B61" s="64" t="s">
        <v>105</v>
      </c>
      <c r="C61" s="226"/>
      <c r="D61" s="244">
        <v>19</v>
      </c>
      <c r="E61" s="10"/>
      <c r="F61" s="10">
        <v>2380876.33</v>
      </c>
      <c r="G61" s="11"/>
      <c r="H61" s="10">
        <f>40082902.2-H54+0.01</f>
        <v>1403145.5400000012</v>
      </c>
      <c r="I61" s="8"/>
      <c r="J61" s="10">
        <v>1227377.61</v>
      </c>
      <c r="K61" s="11"/>
      <c r="L61" s="10">
        <f>18808631.37-L54</f>
        <v>0</v>
      </c>
    </row>
    <row r="62" spans="1:12" ht="21" customHeight="1">
      <c r="A62" s="216"/>
      <c r="B62" s="227"/>
      <c r="C62" s="228" t="s">
        <v>106</v>
      </c>
      <c r="D62" s="244"/>
      <c r="E62" s="10"/>
      <c r="F62" s="13">
        <f>SUM(F51:F61)</f>
        <v>775169190.9800001</v>
      </c>
      <c r="G62" s="11"/>
      <c r="H62" s="13">
        <f>SUM(H51:H61)</f>
        <v>968646453.92</v>
      </c>
      <c r="I62" s="8"/>
      <c r="J62" s="13">
        <f>SUM(J51:J61)</f>
        <v>563059340.96</v>
      </c>
      <c r="K62" s="11"/>
      <c r="L62" s="13">
        <f>SUM(L51:L61)</f>
        <v>783315833.59</v>
      </c>
    </row>
    <row r="63" spans="1:12" ht="21">
      <c r="A63" s="8"/>
      <c r="B63" s="8"/>
      <c r="C63" s="8"/>
      <c r="D63" s="244"/>
      <c r="E63" s="11"/>
      <c r="F63" s="10"/>
      <c r="G63" s="10"/>
      <c r="H63" s="10"/>
      <c r="I63" s="8"/>
      <c r="J63" s="10"/>
      <c r="K63" s="10"/>
      <c r="L63" s="10"/>
    </row>
    <row r="64" spans="1:12" ht="20.25" customHeight="1">
      <c r="A64" s="64" t="s">
        <v>107</v>
      </c>
      <c r="B64" s="8"/>
      <c r="C64" s="8"/>
      <c r="D64" s="244"/>
      <c r="E64" s="11"/>
      <c r="F64" s="11"/>
      <c r="G64" s="11"/>
      <c r="H64" s="11"/>
      <c r="I64" s="8"/>
      <c r="J64" s="11"/>
      <c r="K64" s="11"/>
      <c r="L64" s="11"/>
    </row>
    <row r="65" spans="1:12" ht="20.25" customHeight="1">
      <c r="A65" s="8"/>
      <c r="B65" s="64" t="s">
        <v>108</v>
      </c>
      <c r="C65" s="8"/>
      <c r="D65" s="246">
        <v>16</v>
      </c>
      <c r="E65" s="10"/>
      <c r="F65" s="10">
        <v>20917617</v>
      </c>
      <c r="G65" s="11"/>
      <c r="H65" s="10">
        <v>43752285</v>
      </c>
      <c r="I65" s="8"/>
      <c r="J65" s="10">
        <v>20917617</v>
      </c>
      <c r="K65" s="11"/>
      <c r="L65" s="10">
        <v>43752285</v>
      </c>
    </row>
    <row r="66" spans="1:12" ht="20.25" customHeight="1">
      <c r="A66" s="8"/>
      <c r="B66" s="64" t="s">
        <v>109</v>
      </c>
      <c r="C66" s="8"/>
      <c r="D66" s="244" t="s">
        <v>241</v>
      </c>
      <c r="E66" s="10"/>
      <c r="F66" s="10">
        <v>158618.32</v>
      </c>
      <c r="G66" s="11"/>
      <c r="H66" s="10">
        <v>470428.26</v>
      </c>
      <c r="I66" s="8"/>
      <c r="J66" s="10">
        <v>0</v>
      </c>
      <c r="K66" s="11"/>
      <c r="L66" s="10">
        <v>0</v>
      </c>
    </row>
    <row r="67" spans="1:12" ht="20.25" customHeight="1">
      <c r="A67" s="8"/>
      <c r="B67" s="64" t="s">
        <v>110</v>
      </c>
      <c r="C67" s="8"/>
      <c r="D67" s="244">
        <v>32.4</v>
      </c>
      <c r="E67" s="10"/>
      <c r="F67" s="10">
        <v>10000000</v>
      </c>
      <c r="G67" s="11"/>
      <c r="H67" s="10">
        <v>10000000</v>
      </c>
      <c r="I67" s="8"/>
      <c r="J67" s="10">
        <v>0</v>
      </c>
      <c r="K67" s="11"/>
      <c r="L67" s="10">
        <v>0</v>
      </c>
    </row>
    <row r="68" spans="1:12" ht="20.25" customHeight="1">
      <c r="A68" s="8"/>
      <c r="B68" s="1" t="s">
        <v>111</v>
      </c>
      <c r="C68" s="8"/>
      <c r="D68" s="244">
        <v>20</v>
      </c>
      <c r="E68" s="10"/>
      <c r="F68" s="10">
        <v>16828242</v>
      </c>
      <c r="G68" s="11"/>
      <c r="H68" s="10">
        <f>13200479+4695</f>
        <v>13205174</v>
      </c>
      <c r="I68" s="8"/>
      <c r="J68" s="10">
        <v>16812469</v>
      </c>
      <c r="K68" s="11"/>
      <c r="L68" s="10">
        <v>13200479</v>
      </c>
    </row>
    <row r="69" spans="1:12" ht="20.25" customHeight="1">
      <c r="A69" s="8"/>
      <c r="B69" s="12" t="s">
        <v>112</v>
      </c>
      <c r="C69" s="8"/>
      <c r="D69" s="244"/>
      <c r="E69" s="10"/>
      <c r="F69" s="10">
        <v>52500</v>
      </c>
      <c r="G69" s="11"/>
      <c r="H69" s="10">
        <v>58146</v>
      </c>
      <c r="I69" s="8"/>
      <c r="J69" s="10">
        <v>0</v>
      </c>
      <c r="K69" s="11"/>
      <c r="L69" s="10">
        <v>0</v>
      </c>
    </row>
    <row r="70" spans="1:12" ht="20.25" customHeight="1">
      <c r="A70" s="8"/>
      <c r="B70" s="20" t="s">
        <v>3</v>
      </c>
      <c r="C70" s="228" t="s">
        <v>113</v>
      </c>
      <c r="D70" s="244"/>
      <c r="E70" s="10"/>
      <c r="F70" s="13">
        <f>SUM(F65:F69)</f>
        <v>47956977.32</v>
      </c>
      <c r="G70" s="11"/>
      <c r="H70" s="13">
        <f>SUM(H65:H69)</f>
        <v>67486033.25999999</v>
      </c>
      <c r="I70" s="8"/>
      <c r="J70" s="13">
        <f>SUM(J65:J69)</f>
        <v>37730086</v>
      </c>
      <c r="K70" s="11"/>
      <c r="L70" s="13">
        <f>SUM(L65:L69)</f>
        <v>56952764</v>
      </c>
    </row>
    <row r="71" spans="1:12" ht="20.25" customHeight="1">
      <c r="A71" s="8"/>
      <c r="B71" s="20" t="s">
        <v>4</v>
      </c>
      <c r="C71" s="228" t="s">
        <v>114</v>
      </c>
      <c r="D71" s="244"/>
      <c r="E71" s="11"/>
      <c r="F71" s="13">
        <f>F62+F70</f>
        <v>823126168.3000002</v>
      </c>
      <c r="G71" s="11"/>
      <c r="H71" s="13">
        <f>H62+H70</f>
        <v>1036132487.18</v>
      </c>
      <c r="I71" s="8"/>
      <c r="J71" s="13">
        <f>J62+J70</f>
        <v>600789426.96</v>
      </c>
      <c r="K71" s="11"/>
      <c r="L71" s="13">
        <f>L62+L70</f>
        <v>840268597.59</v>
      </c>
    </row>
    <row r="72" spans="1:12" ht="20.25" customHeight="1">
      <c r="A72" s="8"/>
      <c r="B72" s="20"/>
      <c r="C72" s="8"/>
      <c r="D72" s="244"/>
      <c r="E72" s="11"/>
      <c r="F72" s="10"/>
      <c r="G72" s="11"/>
      <c r="H72" s="10"/>
      <c r="I72" s="8"/>
      <c r="J72" s="10"/>
      <c r="K72" s="11"/>
      <c r="L72" s="10"/>
    </row>
    <row r="73" spans="1:12" ht="20.25" customHeight="1">
      <c r="A73" s="8"/>
      <c r="B73" s="20"/>
      <c r="C73" s="8"/>
      <c r="D73" s="244"/>
      <c r="E73" s="11"/>
      <c r="F73" s="10"/>
      <c r="G73" s="11"/>
      <c r="H73" s="10"/>
      <c r="I73" s="8"/>
      <c r="J73" s="10"/>
      <c r="K73" s="11"/>
      <c r="L73" s="10"/>
    </row>
    <row r="74" spans="1:12" ht="20.25" customHeight="1">
      <c r="A74" s="8"/>
      <c r="B74" s="20"/>
      <c r="C74" s="8"/>
      <c r="D74" s="244"/>
      <c r="E74" s="11"/>
      <c r="F74" s="10"/>
      <c r="G74" s="11"/>
      <c r="H74" s="10"/>
      <c r="I74" s="8"/>
      <c r="J74" s="10"/>
      <c r="K74" s="11"/>
      <c r="L74" s="10"/>
    </row>
    <row r="75" spans="1:12" ht="20.25" customHeight="1">
      <c r="A75" s="8"/>
      <c r="B75" s="20"/>
      <c r="C75" s="8"/>
      <c r="D75" s="244"/>
      <c r="E75" s="11"/>
      <c r="F75" s="10"/>
      <c r="G75" s="11"/>
      <c r="H75" s="10"/>
      <c r="I75" s="8"/>
      <c r="J75" s="10"/>
      <c r="K75" s="11"/>
      <c r="L75" s="10"/>
    </row>
    <row r="76" spans="1:12" ht="20.25" customHeight="1">
      <c r="A76" s="8"/>
      <c r="B76" s="20"/>
      <c r="C76" s="8"/>
      <c r="D76" s="244"/>
      <c r="E76" s="11"/>
      <c r="F76" s="10"/>
      <c r="G76" s="11"/>
      <c r="H76" s="10"/>
      <c r="I76" s="8"/>
      <c r="J76" s="10"/>
      <c r="K76" s="11"/>
      <c r="L76" s="10"/>
    </row>
    <row r="77" spans="1:12" ht="20.25" customHeight="1">
      <c r="A77" s="8"/>
      <c r="B77" s="20"/>
      <c r="C77" s="8"/>
      <c r="D77" s="244"/>
      <c r="E77" s="11"/>
      <c r="F77" s="10"/>
      <c r="G77" s="11"/>
      <c r="H77" s="10"/>
      <c r="I77" s="8"/>
      <c r="J77" s="10"/>
      <c r="K77" s="11"/>
      <c r="L77" s="10"/>
    </row>
    <row r="78" spans="1:12" ht="20.25" customHeight="1">
      <c r="A78" s="8"/>
      <c r="B78" s="20"/>
      <c r="C78" s="8"/>
      <c r="D78" s="244"/>
      <c r="E78" s="11"/>
      <c r="F78" s="10"/>
      <c r="G78" s="11"/>
      <c r="H78" s="10"/>
      <c r="I78" s="8"/>
      <c r="J78" s="10"/>
      <c r="K78" s="11"/>
      <c r="L78" s="10"/>
    </row>
    <row r="79" spans="1:12" ht="20.25" customHeight="1">
      <c r="A79" s="257" t="s">
        <v>24</v>
      </c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</row>
    <row r="80" ht="21" customHeight="1">
      <c r="A80" s="1" t="s">
        <v>37</v>
      </c>
    </row>
    <row r="81" ht="21" customHeight="1">
      <c r="A81" s="1"/>
    </row>
    <row r="82" spans="1:12" ht="21" customHeight="1">
      <c r="A82" s="259" t="s">
        <v>38</v>
      </c>
      <c r="B82" s="259"/>
      <c r="C82" s="259"/>
      <c r="D82" s="259"/>
      <c r="E82" s="259"/>
      <c r="F82" s="259"/>
      <c r="G82" s="259"/>
      <c r="H82" s="259"/>
      <c r="I82" s="259"/>
      <c r="J82" s="259"/>
      <c r="K82" s="259"/>
      <c r="L82" s="259"/>
    </row>
    <row r="83" spans="1:12" ht="18.75" customHeight="1">
      <c r="A83" s="259" t="s">
        <v>39</v>
      </c>
      <c r="B83" s="259"/>
      <c r="C83" s="259"/>
      <c r="D83" s="259"/>
      <c r="E83" s="259"/>
      <c r="F83" s="259"/>
      <c r="G83" s="259"/>
      <c r="H83" s="259"/>
      <c r="I83" s="259"/>
      <c r="J83" s="259"/>
      <c r="K83" s="259"/>
      <c r="L83" s="259"/>
    </row>
    <row r="84" spans="4:12" ht="18" customHeight="1">
      <c r="D84" s="206"/>
      <c r="E84" s="206"/>
      <c r="F84" s="260" t="s">
        <v>40</v>
      </c>
      <c r="G84" s="260"/>
      <c r="H84" s="260"/>
      <c r="I84" s="260"/>
      <c r="J84" s="260"/>
      <c r="K84" s="260"/>
      <c r="L84" s="260"/>
    </row>
    <row r="85" spans="4:12" ht="21" customHeight="1">
      <c r="D85" s="206"/>
      <c r="E85" s="206"/>
      <c r="F85" s="261" t="s">
        <v>41</v>
      </c>
      <c r="G85" s="261"/>
      <c r="H85" s="261"/>
      <c r="I85" s="207"/>
      <c r="J85" s="261" t="s">
        <v>42</v>
      </c>
      <c r="K85" s="261"/>
      <c r="L85" s="261"/>
    </row>
    <row r="86" spans="4:12" ht="21" customHeight="1">
      <c r="D86" s="208" t="s">
        <v>43</v>
      </c>
      <c r="E86" s="209"/>
      <c r="F86" s="210" t="s">
        <v>219</v>
      </c>
      <c r="G86" s="206"/>
      <c r="H86" s="210" t="s">
        <v>44</v>
      </c>
      <c r="I86" s="207"/>
      <c r="J86" s="210" t="s">
        <v>219</v>
      </c>
      <c r="K86" s="206"/>
      <c r="L86" s="211" t="str">
        <f>H86</f>
        <v>December 31, 2011</v>
      </c>
    </row>
    <row r="87" spans="4:12" ht="21">
      <c r="D87" s="6"/>
      <c r="E87" s="4"/>
      <c r="F87" s="212"/>
      <c r="G87" s="212"/>
      <c r="H87" s="213"/>
      <c r="I87" s="214"/>
      <c r="J87" s="212"/>
      <c r="K87" s="212"/>
      <c r="L87" s="213"/>
    </row>
    <row r="88" spans="1:12" ht="21" customHeight="1">
      <c r="A88" s="8" t="s">
        <v>115</v>
      </c>
      <c r="B88" s="8"/>
      <c r="C88" s="8"/>
      <c r="D88" s="244"/>
      <c r="E88" s="8"/>
      <c r="F88" s="8"/>
      <c r="G88" s="8"/>
      <c r="H88" s="8"/>
      <c r="I88" s="8"/>
      <c r="J88" s="8"/>
      <c r="K88" s="8"/>
      <c r="L88" s="8"/>
    </row>
    <row r="89" spans="1:12" ht="21" customHeight="1">
      <c r="A89" s="8"/>
      <c r="B89" s="8" t="s">
        <v>116</v>
      </c>
      <c r="C89" s="8"/>
      <c r="D89" s="244"/>
      <c r="E89" s="19"/>
      <c r="F89" s="19"/>
      <c r="G89" s="19"/>
      <c r="H89" s="19"/>
      <c r="I89" s="8"/>
      <c r="J89" s="10"/>
      <c r="K89" s="8"/>
      <c r="L89" s="10"/>
    </row>
    <row r="90" spans="1:12" ht="21" customHeight="1">
      <c r="A90" s="8"/>
      <c r="B90" s="8"/>
      <c r="C90" s="1" t="s">
        <v>117</v>
      </c>
      <c r="D90" s="244">
        <v>22</v>
      </c>
      <c r="E90" s="19"/>
      <c r="F90" s="19"/>
      <c r="G90" s="19"/>
      <c r="H90" s="19"/>
      <c r="I90" s="8"/>
      <c r="J90" s="8"/>
      <c r="K90" s="8"/>
      <c r="L90" s="8"/>
    </row>
    <row r="91" spans="1:12" ht="21" customHeight="1" thickBot="1">
      <c r="A91" s="8"/>
      <c r="B91" s="8"/>
      <c r="C91" s="229" t="s">
        <v>246</v>
      </c>
      <c r="D91" s="244"/>
      <c r="E91" s="11"/>
      <c r="F91" s="256">
        <v>442599104.5</v>
      </c>
      <c r="G91" s="8"/>
      <c r="H91" s="256">
        <v>442599104.5</v>
      </c>
      <c r="I91" s="8"/>
      <c r="J91" s="256">
        <v>442599104.5</v>
      </c>
      <c r="K91" s="8"/>
      <c r="L91" s="256">
        <v>442599104.5</v>
      </c>
    </row>
    <row r="92" spans="1:12" ht="21" customHeight="1" thickTop="1">
      <c r="A92" s="8"/>
      <c r="B92" s="8"/>
      <c r="C92" s="8" t="s">
        <v>118</v>
      </c>
      <c r="D92" s="244"/>
      <c r="E92" s="10"/>
      <c r="F92" s="10"/>
      <c r="G92" s="11"/>
      <c r="H92" s="10"/>
      <c r="I92" s="8"/>
      <c r="J92" s="10"/>
      <c r="K92" s="11"/>
      <c r="L92" s="10"/>
    </row>
    <row r="93" spans="1:12" ht="21" customHeight="1">
      <c r="A93" s="8"/>
      <c r="B93" s="8"/>
      <c r="C93" s="229" t="s">
        <v>119</v>
      </c>
      <c r="D93" s="244"/>
      <c r="E93" s="10"/>
      <c r="G93" s="11"/>
      <c r="H93" s="10">
        <f>+SE_CON!E12</f>
        <v>276001406</v>
      </c>
      <c r="I93" s="8"/>
      <c r="K93" s="11"/>
      <c r="L93" s="10">
        <f>+SE_COM!E12</f>
        <v>276001406</v>
      </c>
    </row>
    <row r="94" spans="1:11" ht="21" customHeight="1">
      <c r="A94" s="8"/>
      <c r="B94" s="8"/>
      <c r="C94" s="229" t="s">
        <v>228</v>
      </c>
      <c r="D94" s="244"/>
      <c r="E94" s="10"/>
      <c r="F94" s="10">
        <f>+SE_CON!E17</f>
        <v>300074119.5</v>
      </c>
      <c r="G94" s="11"/>
      <c r="I94" s="8"/>
      <c r="J94" s="10">
        <f>+SE_COM!E16</f>
        <v>300074119.5</v>
      </c>
      <c r="K94" s="11"/>
    </row>
    <row r="95" spans="1:12" ht="21" customHeight="1">
      <c r="A95" s="8"/>
      <c r="B95" s="12" t="s">
        <v>120</v>
      </c>
      <c r="C95" s="8"/>
      <c r="D95" s="244"/>
      <c r="E95" s="10"/>
      <c r="F95" s="10">
        <f>+SE_CON!G17</f>
        <v>433593305.19</v>
      </c>
      <c r="G95" s="11"/>
      <c r="H95" s="10">
        <f>+SE_CON!G12</f>
        <v>433572208.39</v>
      </c>
      <c r="I95" s="8"/>
      <c r="J95" s="10">
        <f>+SE_COM!G16</f>
        <v>433593305.19</v>
      </c>
      <c r="K95" s="11"/>
      <c r="L95" s="10">
        <f>+SE_COM!G12</f>
        <v>433572208.39</v>
      </c>
    </row>
    <row r="96" spans="1:12" ht="21" customHeight="1">
      <c r="A96" s="8"/>
      <c r="B96" s="12" t="s">
        <v>121</v>
      </c>
      <c r="C96" s="8"/>
      <c r="D96" s="244"/>
      <c r="E96" s="10"/>
      <c r="F96" s="10">
        <f>+SE_CON!I17</f>
        <v>15534581.23</v>
      </c>
      <c r="G96" s="11"/>
      <c r="H96" s="10">
        <f>+SE_CON!I12</f>
        <v>15534581.23</v>
      </c>
      <c r="I96" s="8"/>
      <c r="J96" s="10">
        <f>+SE_COM!I26</f>
        <v>15534581.23</v>
      </c>
      <c r="K96" s="11"/>
      <c r="L96" s="10">
        <f>+SE_COM!I12</f>
        <v>15534581.23</v>
      </c>
    </row>
    <row r="97" spans="1:12" ht="20.25" customHeight="1">
      <c r="A97" s="8"/>
      <c r="B97" s="12" t="s">
        <v>122</v>
      </c>
      <c r="C97" s="8"/>
      <c r="D97" s="244"/>
      <c r="E97" s="10"/>
      <c r="F97" s="10"/>
      <c r="G97" s="11"/>
      <c r="H97" s="10"/>
      <c r="I97" s="8"/>
      <c r="J97" s="10"/>
      <c r="K97" s="11"/>
      <c r="L97" s="10"/>
    </row>
    <row r="98" spans="1:12" ht="21" customHeight="1">
      <c r="A98" s="8"/>
      <c r="B98" s="8"/>
      <c r="C98" s="1" t="s">
        <v>123</v>
      </c>
      <c r="D98" s="244">
        <v>23</v>
      </c>
      <c r="E98" s="10"/>
      <c r="F98" s="10">
        <f>+SE_CON!K17</f>
        <v>12707000</v>
      </c>
      <c r="G98" s="11"/>
      <c r="H98" s="10">
        <f>+SE_CON!K12</f>
        <v>12707000</v>
      </c>
      <c r="I98" s="8"/>
      <c r="J98" s="10">
        <f>+SE_COM!K26</f>
        <v>12707000</v>
      </c>
      <c r="K98" s="11"/>
      <c r="L98" s="10">
        <f>+SE_COM!K12</f>
        <v>12707000</v>
      </c>
    </row>
    <row r="99" spans="1:12" ht="21" customHeight="1">
      <c r="A99" s="8"/>
      <c r="B99" s="8"/>
      <c r="C99" s="1" t="s">
        <v>124</v>
      </c>
      <c r="D99" s="244"/>
      <c r="E99" s="11"/>
      <c r="F99" s="10">
        <f>+SE_CON!M17</f>
        <v>-347235476.6600001</v>
      </c>
      <c r="G99" s="11"/>
      <c r="H99" s="10">
        <f>+SE_CON!M12</f>
        <v>-262526224.1000002</v>
      </c>
      <c r="I99" s="8"/>
      <c r="J99" s="10">
        <f>+SE_COM!M16</f>
        <v>-170865488.48000002</v>
      </c>
      <c r="K99" s="11"/>
      <c r="L99" s="10">
        <f>+SE_COM!M12</f>
        <v>-136612404.64</v>
      </c>
    </row>
    <row r="100" spans="1:12" ht="21" customHeight="1">
      <c r="A100" s="8"/>
      <c r="B100" s="8" t="s">
        <v>56</v>
      </c>
      <c r="C100" s="21"/>
      <c r="D100" s="244"/>
      <c r="E100" s="11"/>
      <c r="F100" s="10">
        <v>0</v>
      </c>
      <c r="G100" s="11"/>
      <c r="H100" s="10">
        <v>0</v>
      </c>
      <c r="I100" s="8"/>
      <c r="J100" s="10">
        <v>0</v>
      </c>
      <c r="K100" s="11"/>
      <c r="L100" s="10">
        <v>0</v>
      </c>
    </row>
    <row r="101" spans="1:12" ht="21" customHeight="1">
      <c r="A101" s="8"/>
      <c r="B101" s="8"/>
      <c r="C101" s="20" t="s">
        <v>125</v>
      </c>
      <c r="D101" s="244"/>
      <c r="E101" s="11"/>
      <c r="F101" s="23">
        <f>SUM(F93:F100)</f>
        <v>414673529.26</v>
      </c>
      <c r="G101" s="10"/>
      <c r="H101" s="23">
        <f>SUM(H93:H100)</f>
        <v>475288971.5199998</v>
      </c>
      <c r="I101" s="24"/>
      <c r="J101" s="23">
        <f>SUM(J93:J100)</f>
        <v>591043517.44</v>
      </c>
      <c r="K101" s="10"/>
      <c r="L101" s="23">
        <f>SUM(L93:L100)</f>
        <v>601202790.98</v>
      </c>
    </row>
    <row r="102" spans="1:12" ht="21" customHeight="1">
      <c r="A102" s="8"/>
      <c r="B102" s="8"/>
      <c r="C102" s="230" t="s">
        <v>126</v>
      </c>
      <c r="D102" s="244"/>
      <c r="E102" s="11"/>
      <c r="F102" s="26">
        <v>18484.87</v>
      </c>
      <c r="G102" s="10"/>
      <c r="H102" s="26">
        <f>+SE_CON!Q12</f>
        <v>33940.270289</v>
      </c>
      <c r="I102" s="24"/>
      <c r="J102" s="26">
        <f>+SE_COM!O26</f>
        <v>0</v>
      </c>
      <c r="K102" s="10"/>
      <c r="L102" s="26">
        <f>+SE_COM!O26</f>
        <v>0</v>
      </c>
    </row>
    <row r="103" spans="1:12" ht="21" customHeight="1">
      <c r="A103" s="8"/>
      <c r="B103" s="8"/>
      <c r="C103" s="22" t="s">
        <v>127</v>
      </c>
      <c r="D103" s="244"/>
      <c r="E103" s="8"/>
      <c r="F103" s="27">
        <f>SUM(F101:F102)</f>
        <v>414692014.13</v>
      </c>
      <c r="G103" s="8"/>
      <c r="H103" s="27">
        <f>SUM(H101:H102)</f>
        <v>475322911.7902888</v>
      </c>
      <c r="I103" s="8"/>
      <c r="J103" s="27">
        <f>SUM(J101:J102)</f>
        <v>591043517.44</v>
      </c>
      <c r="K103" s="8"/>
      <c r="L103" s="27">
        <f>SUM(L101:L102)</f>
        <v>601202790.98</v>
      </c>
    </row>
    <row r="104" spans="1:12" ht="21" customHeight="1" thickBot="1">
      <c r="A104" s="22" t="s">
        <v>128</v>
      </c>
      <c r="B104" s="8"/>
      <c r="C104" s="22"/>
      <c r="D104" s="244"/>
      <c r="E104" s="8"/>
      <c r="F104" s="28">
        <f>+F71+F103</f>
        <v>1237818182.4300003</v>
      </c>
      <c r="G104" s="8"/>
      <c r="H104" s="28">
        <f>+H71+H103</f>
        <v>1511455398.9702888</v>
      </c>
      <c r="I104" s="24"/>
      <c r="J104" s="28">
        <f>+J71+J103</f>
        <v>1191832944.4</v>
      </c>
      <c r="K104" s="24"/>
      <c r="L104" s="28">
        <f>+L71+L103</f>
        <v>1441471388.5700002</v>
      </c>
    </row>
    <row r="105" spans="1:12" ht="21.75" thickTop="1">
      <c r="A105" s="8"/>
      <c r="B105" s="8"/>
      <c r="C105" s="8"/>
      <c r="D105" s="244"/>
      <c r="E105" s="8"/>
      <c r="F105" s="8"/>
      <c r="G105" s="8"/>
      <c r="H105" s="8"/>
      <c r="I105" s="8"/>
      <c r="J105" s="8"/>
      <c r="K105" s="8"/>
      <c r="L105" s="8"/>
    </row>
    <row r="106" spans="1:12" ht="21" customHeight="1">
      <c r="A106" s="85" t="s">
        <v>227</v>
      </c>
      <c r="B106" s="8"/>
      <c r="C106" s="8"/>
      <c r="D106" s="244"/>
      <c r="E106" s="8"/>
      <c r="F106" s="8"/>
      <c r="G106" s="8"/>
      <c r="H106" s="8"/>
      <c r="I106" s="8"/>
      <c r="J106" s="8"/>
      <c r="K106" s="8"/>
      <c r="L106" s="8"/>
    </row>
    <row r="107" spans="1:12" ht="21" customHeight="1">
      <c r="A107" s="16"/>
      <c r="B107" s="8"/>
      <c r="C107" s="8"/>
      <c r="D107" s="244"/>
      <c r="E107" s="8"/>
      <c r="F107" s="8"/>
      <c r="G107" s="8"/>
      <c r="H107" s="8"/>
      <c r="I107" s="8"/>
      <c r="J107" s="8"/>
      <c r="K107" s="8"/>
      <c r="L107" s="8"/>
    </row>
    <row r="108" spans="1:12" ht="21" customHeight="1">
      <c r="A108" s="16"/>
      <c r="B108" s="8"/>
      <c r="C108" s="8"/>
      <c r="D108" s="244"/>
      <c r="E108" s="8"/>
      <c r="F108" s="8"/>
      <c r="G108" s="8"/>
      <c r="H108" s="8"/>
      <c r="I108" s="8"/>
      <c r="J108" s="8"/>
      <c r="K108" s="8"/>
      <c r="L108" s="8"/>
    </row>
    <row r="109" spans="1:12" ht="21" customHeight="1">
      <c r="A109" s="16"/>
      <c r="B109" s="8"/>
      <c r="C109" s="8"/>
      <c r="D109" s="244"/>
      <c r="E109" s="8"/>
      <c r="F109" s="8"/>
      <c r="G109" s="8"/>
      <c r="H109" s="8"/>
      <c r="I109" s="8"/>
      <c r="J109" s="8"/>
      <c r="K109" s="8"/>
      <c r="L109" s="8"/>
    </row>
    <row r="110" spans="1:12" ht="15" customHeight="1">
      <c r="A110" s="8"/>
      <c r="B110" s="8"/>
      <c r="C110" s="8"/>
      <c r="D110" s="244"/>
      <c r="E110" s="8"/>
      <c r="F110" s="8"/>
      <c r="G110" s="8"/>
      <c r="H110" s="8"/>
      <c r="I110" s="8"/>
      <c r="J110" s="8"/>
      <c r="K110" s="8"/>
      <c r="L110" s="8"/>
    </row>
    <row r="111" spans="1:12" ht="18.75" customHeight="1">
      <c r="A111" s="216"/>
      <c r="B111" s="216" t="s">
        <v>47</v>
      </c>
      <c r="C111" s="111"/>
      <c r="D111" s="244"/>
      <c r="E111" s="216"/>
      <c r="F111" s="111"/>
      <c r="G111" s="216"/>
      <c r="H111" s="216" t="s">
        <v>48</v>
      </c>
      <c r="I111" s="216"/>
      <c r="J111" s="216"/>
      <c r="K111" s="216"/>
      <c r="L111" s="216"/>
    </row>
    <row r="112" spans="1:12" ht="21">
      <c r="A112" s="8"/>
      <c r="B112" s="8"/>
      <c r="C112" s="17"/>
      <c r="E112" s="8"/>
      <c r="F112" s="17"/>
      <c r="G112" s="8"/>
      <c r="H112" s="8"/>
      <c r="I112" s="8"/>
      <c r="J112" s="8"/>
      <c r="K112" s="8"/>
      <c r="L112" s="8"/>
    </row>
    <row r="113" spans="1:12" ht="21">
      <c r="A113" s="8"/>
      <c r="B113" s="8"/>
      <c r="C113" s="17"/>
      <c r="E113" s="8"/>
      <c r="F113" s="17"/>
      <c r="G113" s="8"/>
      <c r="H113" s="8"/>
      <c r="I113" s="8"/>
      <c r="J113" s="8"/>
      <c r="K113" s="8"/>
      <c r="L113" s="8"/>
    </row>
    <row r="114" spans="1:12" ht="21">
      <c r="A114" s="257" t="s">
        <v>25</v>
      </c>
      <c r="B114" s="258"/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</row>
    <row r="115" spans="1:13" s="31" customFormat="1" ht="21">
      <c r="A115" s="8"/>
      <c r="B115" s="8"/>
      <c r="C115" s="8" t="s">
        <v>5</v>
      </c>
      <c r="D115" s="3"/>
      <c r="E115" s="8"/>
      <c r="F115" s="123">
        <f>+F104-F30</f>
        <v>0</v>
      </c>
      <c r="G115" s="29"/>
      <c r="H115" s="123">
        <f>+H104-H30</f>
        <v>0.00028896331787109375</v>
      </c>
      <c r="I115" s="29"/>
      <c r="J115" s="30">
        <f>+J104-J30</f>
        <v>0</v>
      </c>
      <c r="K115" s="29"/>
      <c r="L115" s="30">
        <f>+L104-L30</f>
        <v>0</v>
      </c>
      <c r="M115" s="30">
        <f>M30-M104</f>
        <v>0</v>
      </c>
    </row>
  </sheetData>
  <sheetProtection/>
  <mergeCells count="19">
    <mergeCell ref="F84:L84"/>
    <mergeCell ref="F85:H85"/>
    <mergeCell ref="J85:L85"/>
    <mergeCell ref="A42:L42"/>
    <mergeCell ref="A43:L43"/>
    <mergeCell ref="F44:L44"/>
    <mergeCell ref="F45:H45"/>
    <mergeCell ref="J45:L45"/>
    <mergeCell ref="A82:L82"/>
    <mergeCell ref="A39:L39"/>
    <mergeCell ref="A79:L79"/>
    <mergeCell ref="A114:L114"/>
    <mergeCell ref="A3:L3"/>
    <mergeCell ref="A4:L4"/>
    <mergeCell ref="F5:L5"/>
    <mergeCell ref="F6:H6"/>
    <mergeCell ref="J6:L6"/>
    <mergeCell ref="A9:C9"/>
    <mergeCell ref="A83:L83"/>
  </mergeCells>
  <printOptions/>
  <pageMargins left="0.3937007874015748" right="0" top="0.5118110236220472" bottom="0.7480314960629921" header="0.31496062992125984" footer="0.31496062992125984"/>
  <pageSetup horizontalDpi="600" verticalDpi="600" orientation="portrait" paperSize="9" scale="87" r:id="rId1"/>
  <rowBreaks count="2" manualBreakCount="2">
    <brk id="39" max="11" man="1"/>
    <brk id="79" max="11" man="1"/>
  </rowBreaks>
  <colBreaks count="1" manualBreakCount="1">
    <brk id="12" max="1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="80" zoomScaleSheetLayoutView="80" zoomScalePageLayoutView="0" workbookViewId="0" topLeftCell="A1">
      <selection activeCell="C6" sqref="C6"/>
    </sheetView>
  </sheetViews>
  <sheetFormatPr defaultColWidth="9.125" defaultRowHeight="14.25"/>
  <cols>
    <col min="1" max="2" width="1.875" style="50" customWidth="1"/>
    <col min="3" max="3" width="35.125" style="50" customWidth="1"/>
    <col min="4" max="4" width="9.375" style="84" customWidth="1"/>
    <col min="5" max="5" width="13.75390625" style="50" customWidth="1"/>
    <col min="6" max="6" width="0.5" style="50" customWidth="1"/>
    <col min="7" max="7" width="13.625" style="50" customWidth="1"/>
    <col min="8" max="8" width="0.6171875" style="50" customWidth="1"/>
    <col min="9" max="9" width="13.625" style="50" customWidth="1"/>
    <col min="10" max="10" width="0.6171875" style="50" customWidth="1"/>
    <col min="11" max="11" width="13.25390625" style="50" customWidth="1"/>
    <col min="12" max="12" width="0.74609375" style="50" customWidth="1"/>
    <col min="13" max="13" width="13.625" style="50" customWidth="1"/>
    <col min="14" max="14" width="0.6171875" style="50" customWidth="1"/>
    <col min="15" max="15" width="18.875" style="50" customWidth="1"/>
    <col min="16" max="16" width="0.5" style="50" customWidth="1"/>
    <col min="17" max="17" width="13.625" style="50" customWidth="1"/>
    <col min="18" max="18" width="0.74609375" style="50" customWidth="1"/>
    <col min="19" max="19" width="14.25390625" style="50" customWidth="1"/>
    <col min="20" max="20" width="0.6171875" style="50" customWidth="1"/>
    <col min="21" max="21" width="12.875" style="50" bestFit="1" customWidth="1"/>
    <col min="22" max="22" width="16.375" style="50" bestFit="1" customWidth="1"/>
    <col min="23" max="23" width="11.25390625" style="50" bestFit="1" customWidth="1"/>
    <col min="24" max="16384" width="9.125" style="50" customWidth="1"/>
  </cols>
  <sheetData>
    <row r="1" spans="1:19" ht="21" customHeight="1">
      <c r="A1" s="1" t="s">
        <v>37</v>
      </c>
      <c r="Q1" s="205"/>
      <c r="R1" s="205"/>
      <c r="S1" s="205"/>
    </row>
    <row r="2" spans="4:19" s="1" customFormat="1" ht="18" customHeight="1">
      <c r="D2" s="166"/>
      <c r="E2" s="12"/>
      <c r="G2" s="12"/>
      <c r="H2" s="12"/>
      <c r="I2" s="12"/>
      <c r="K2" s="12"/>
      <c r="M2" s="12"/>
      <c r="O2" s="12"/>
      <c r="Q2" s="12"/>
      <c r="S2" s="167"/>
    </row>
    <row r="3" spans="1:21" ht="21">
      <c r="A3" s="264" t="s">
        <v>38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"/>
      <c r="U3" s="2"/>
    </row>
    <row r="4" spans="1:21" ht="21">
      <c r="A4" s="264" t="s">
        <v>50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"/>
      <c r="U4" s="2"/>
    </row>
    <row r="5" spans="1:21" ht="21">
      <c r="A5" s="264" t="s">
        <v>235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"/>
      <c r="U5" s="2"/>
    </row>
    <row r="6" spans="1:21" ht="21">
      <c r="A6" s="85"/>
      <c r="B6" s="85"/>
      <c r="C6" s="85"/>
      <c r="D6" s="86"/>
      <c r="E6" s="85"/>
      <c r="F6" s="85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  <c r="T6" s="2"/>
      <c r="U6" s="2"/>
    </row>
    <row r="7" spans="1:21" ht="21">
      <c r="A7" s="85"/>
      <c r="B7" s="85"/>
      <c r="C7" s="85"/>
      <c r="D7" s="89"/>
      <c r="E7" s="266" t="s">
        <v>51</v>
      </c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"/>
      <c r="U7" s="2"/>
    </row>
    <row r="8" spans="1:21" ht="21">
      <c r="A8" s="85"/>
      <c r="B8" s="85"/>
      <c r="C8" s="85"/>
      <c r="D8" s="89"/>
      <c r="E8" s="267" t="s">
        <v>52</v>
      </c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"/>
      <c r="U8" s="2"/>
    </row>
    <row r="9" spans="1:21" ht="21">
      <c r="A9" s="85"/>
      <c r="B9" s="85"/>
      <c r="C9" s="85"/>
      <c r="D9" s="90"/>
      <c r="E9" s="94" t="s">
        <v>53</v>
      </c>
      <c r="F9" s="91"/>
      <c r="G9" s="268" t="s">
        <v>54</v>
      </c>
      <c r="H9" s="268"/>
      <c r="I9" s="268"/>
      <c r="J9" s="92"/>
      <c r="K9" s="265" t="s">
        <v>55</v>
      </c>
      <c r="L9" s="265"/>
      <c r="M9" s="265"/>
      <c r="N9" s="93"/>
      <c r="O9" s="17" t="s">
        <v>56</v>
      </c>
      <c r="P9" s="93"/>
      <c r="Q9" s="217" t="s">
        <v>57</v>
      </c>
      <c r="R9" s="87"/>
      <c r="S9" s="87"/>
      <c r="T9" s="2"/>
      <c r="U9" s="2"/>
    </row>
    <row r="10" spans="1:21" ht="21.75">
      <c r="A10" s="85"/>
      <c r="B10" s="85"/>
      <c r="C10" s="85"/>
      <c r="D10" s="90"/>
      <c r="E10" s="94" t="s">
        <v>58</v>
      </c>
      <c r="F10" s="67"/>
      <c r="G10" s="218" t="s">
        <v>59</v>
      </c>
      <c r="H10" s="61"/>
      <c r="I10" s="61" t="s">
        <v>60</v>
      </c>
      <c r="J10" s="95"/>
      <c r="K10" s="95" t="s">
        <v>61</v>
      </c>
      <c r="L10" s="95"/>
      <c r="M10" s="95"/>
      <c r="N10" s="95"/>
      <c r="O10" s="92" t="s">
        <v>62</v>
      </c>
      <c r="P10" s="95"/>
      <c r="Q10" s="219" t="s">
        <v>63</v>
      </c>
      <c r="R10" s="87"/>
      <c r="S10" s="60" t="s">
        <v>36</v>
      </c>
      <c r="T10" s="2"/>
      <c r="U10" s="2"/>
    </row>
    <row r="11" spans="1:21" ht="21">
      <c r="A11" s="85"/>
      <c r="B11" s="85"/>
      <c r="C11" s="85"/>
      <c r="D11" s="97" t="s">
        <v>64</v>
      </c>
      <c r="E11" s="220" t="s">
        <v>65</v>
      </c>
      <c r="F11" s="41"/>
      <c r="G11" s="220" t="s">
        <v>66</v>
      </c>
      <c r="H11" s="221"/>
      <c r="I11" s="5" t="s">
        <v>67</v>
      </c>
      <c r="J11" s="93"/>
      <c r="K11" s="96" t="s">
        <v>68</v>
      </c>
      <c r="L11" s="93"/>
      <c r="M11" s="220" t="s">
        <v>69</v>
      </c>
      <c r="N11" s="93"/>
      <c r="O11" s="96" t="s">
        <v>70</v>
      </c>
      <c r="P11" s="93"/>
      <c r="Q11" s="222" t="s">
        <v>71</v>
      </c>
      <c r="R11" s="87"/>
      <c r="S11" s="98"/>
      <c r="T11" s="2"/>
      <c r="U11" s="2"/>
    </row>
    <row r="12" spans="1:21" ht="22.5" customHeight="1">
      <c r="A12" s="46" t="s">
        <v>134</v>
      </c>
      <c r="B12" s="99"/>
      <c r="D12" s="112"/>
      <c r="E12" s="12">
        <v>276001406</v>
      </c>
      <c r="F12" s="12"/>
      <c r="G12" s="12">
        <v>433572208.39</v>
      </c>
      <c r="H12" s="12"/>
      <c r="I12" s="12">
        <v>15534581.23</v>
      </c>
      <c r="J12" s="12"/>
      <c r="K12" s="12">
        <v>12707000</v>
      </c>
      <c r="L12" s="12"/>
      <c r="M12" s="12">
        <v>-262526224.1000002</v>
      </c>
      <c r="N12" s="12"/>
      <c r="O12" s="100">
        <v>0</v>
      </c>
      <c r="P12" s="12"/>
      <c r="Q12" s="12">
        <v>33940.270289</v>
      </c>
      <c r="R12" s="12"/>
      <c r="S12" s="100">
        <f>SUM(E12:Q12)</f>
        <v>475322911.7902888</v>
      </c>
      <c r="T12" s="2"/>
      <c r="U12" s="2"/>
    </row>
    <row r="13" spans="1:21" ht="22.5" customHeight="1">
      <c r="A13" s="46" t="s">
        <v>223</v>
      </c>
      <c r="B13" s="99"/>
      <c r="D13" s="1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0"/>
      <c r="P13" s="12"/>
      <c r="Q13" s="12"/>
      <c r="R13" s="12"/>
      <c r="S13" s="100"/>
      <c r="T13" s="2"/>
      <c r="U13" s="2"/>
    </row>
    <row r="14" spans="2:21" ht="22.5" customHeight="1">
      <c r="B14" s="85" t="s">
        <v>132</v>
      </c>
      <c r="D14" s="112">
        <v>22</v>
      </c>
      <c r="E14" s="100">
        <v>24072713.5</v>
      </c>
      <c r="F14" s="60"/>
      <c r="G14" s="100">
        <v>21096.8</v>
      </c>
      <c r="H14" s="100"/>
      <c r="I14" s="100">
        <v>0</v>
      </c>
      <c r="J14" s="60"/>
      <c r="K14" s="100">
        <v>0</v>
      </c>
      <c r="L14" s="101"/>
      <c r="M14" s="102">
        <v>0</v>
      </c>
      <c r="N14" s="102"/>
      <c r="O14" s="100">
        <v>0</v>
      </c>
      <c r="P14" s="101"/>
      <c r="Q14" s="100">
        <v>0</v>
      </c>
      <c r="R14" s="101"/>
      <c r="S14" s="100">
        <f>SUM(E14:Q14)</f>
        <v>24093810.3</v>
      </c>
      <c r="T14" s="2"/>
      <c r="U14" s="2"/>
    </row>
    <row r="15" spans="1:21" ht="22.5" customHeight="1">
      <c r="A15" s="85"/>
      <c r="B15" s="85" t="s">
        <v>133</v>
      </c>
      <c r="D15" s="112"/>
      <c r="E15" s="100">
        <v>0</v>
      </c>
      <c r="F15" s="60"/>
      <c r="G15" s="100">
        <v>0</v>
      </c>
      <c r="H15" s="100"/>
      <c r="I15" s="100">
        <v>0</v>
      </c>
      <c r="J15" s="60"/>
      <c r="K15" s="100">
        <v>0</v>
      </c>
      <c r="L15" s="101"/>
      <c r="M15" s="102">
        <v>0</v>
      </c>
      <c r="N15" s="102"/>
      <c r="O15" s="100">
        <v>0</v>
      </c>
      <c r="P15" s="101"/>
      <c r="Q15" s="100">
        <v>0</v>
      </c>
      <c r="R15" s="101"/>
      <c r="S15" s="100">
        <f>SUM(E15:Q15)</f>
        <v>0</v>
      </c>
      <c r="T15" s="2"/>
      <c r="U15" s="2"/>
    </row>
    <row r="16" spans="1:21" ht="22.5" customHeight="1">
      <c r="A16" s="85"/>
      <c r="B16" s="85" t="s">
        <v>224</v>
      </c>
      <c r="D16" s="112"/>
      <c r="E16" s="100">
        <v>0</v>
      </c>
      <c r="F16" s="60"/>
      <c r="G16" s="100">
        <v>0</v>
      </c>
      <c r="H16" s="100"/>
      <c r="I16" s="100">
        <v>0</v>
      </c>
      <c r="J16" s="60"/>
      <c r="K16" s="100">
        <v>0</v>
      </c>
      <c r="L16" s="101"/>
      <c r="M16" s="102">
        <f>+PL!F38</f>
        <v>-84709252.55999987</v>
      </c>
      <c r="N16" s="102"/>
      <c r="O16" s="102">
        <v>0</v>
      </c>
      <c r="P16" s="101"/>
      <c r="Q16" s="100">
        <f>+PL!F39+0.6</f>
        <v>-15455.4</v>
      </c>
      <c r="R16" s="101"/>
      <c r="S16" s="100">
        <f>SUM(E16:Q16)</f>
        <v>-84724707.95999987</v>
      </c>
      <c r="T16" s="2"/>
      <c r="U16" s="2"/>
    </row>
    <row r="17" spans="1:21" ht="22.5" customHeight="1" thickBot="1">
      <c r="A17" s="46" t="s">
        <v>222</v>
      </c>
      <c r="B17" s="99"/>
      <c r="D17" s="112"/>
      <c r="E17" s="105">
        <f>SUM(E12:E16)</f>
        <v>300074119.5</v>
      </c>
      <c r="F17" s="60"/>
      <c r="G17" s="105">
        <f>SUM(G12:G16)</f>
        <v>433593305.19</v>
      </c>
      <c r="H17" s="100"/>
      <c r="I17" s="105">
        <f>SUM(I12:I16)</f>
        <v>15534581.23</v>
      </c>
      <c r="J17" s="60"/>
      <c r="K17" s="105">
        <f>SUM(K12:K16)</f>
        <v>12707000</v>
      </c>
      <c r="L17" s="101"/>
      <c r="M17" s="105">
        <f>SUM(M12:M16)</f>
        <v>-347235476.6600001</v>
      </c>
      <c r="N17" s="100"/>
      <c r="O17" s="105">
        <f>SUM(O12:O16)</f>
        <v>0</v>
      </c>
      <c r="P17" s="101"/>
      <c r="Q17" s="105">
        <f>SUM(Q12:Q16)</f>
        <v>18484.870289</v>
      </c>
      <c r="R17" s="101"/>
      <c r="S17" s="105">
        <f>SUM(S12:S16)</f>
        <v>414692014.13028896</v>
      </c>
      <c r="T17" s="2"/>
      <c r="U17" s="2">
        <f>SUM(E17:Q17)-S17</f>
        <v>0</v>
      </c>
    </row>
    <row r="18" spans="1:21" ht="21.75" thickTop="1">
      <c r="A18" s="85"/>
      <c r="B18" s="85"/>
      <c r="C18" s="85"/>
      <c r="D18" s="97"/>
      <c r="E18" s="221"/>
      <c r="F18" s="41"/>
      <c r="G18" s="221"/>
      <c r="H18" s="221"/>
      <c r="I18" s="41"/>
      <c r="J18" s="93"/>
      <c r="K18" s="93"/>
      <c r="L18" s="93"/>
      <c r="M18" s="221"/>
      <c r="N18" s="93"/>
      <c r="O18" s="93"/>
      <c r="P18" s="93"/>
      <c r="Q18" s="219"/>
      <c r="R18" s="87"/>
      <c r="S18" s="247"/>
      <c r="T18" s="2"/>
      <c r="U18" s="2"/>
    </row>
    <row r="19" spans="1:21" ht="22.5" customHeight="1">
      <c r="A19" s="46" t="s">
        <v>129</v>
      </c>
      <c r="C19" s="99"/>
      <c r="D19" s="112"/>
      <c r="E19" s="100">
        <v>273784129</v>
      </c>
      <c r="F19" s="60"/>
      <c r="G19" s="100">
        <f>449106789.62-15534581.23</f>
        <v>433572208.39</v>
      </c>
      <c r="H19" s="100"/>
      <c r="I19" s="100">
        <v>15534581.23</v>
      </c>
      <c r="J19" s="60"/>
      <c r="K19" s="100">
        <v>12707000</v>
      </c>
      <c r="L19" s="101"/>
      <c r="M19" s="102">
        <f>-118942214.76</f>
        <v>-118942214.76</v>
      </c>
      <c r="N19" s="102"/>
      <c r="O19" s="100">
        <v>0</v>
      </c>
      <c r="P19" s="101"/>
      <c r="Q19" s="100">
        <v>34844.09</v>
      </c>
      <c r="R19" s="101"/>
      <c r="S19" s="100">
        <f>+SUM(E19:Q19)</f>
        <v>616690547.95</v>
      </c>
      <c r="T19" s="2"/>
      <c r="U19" s="2"/>
    </row>
    <row r="20" spans="1:4" s="189" customFormat="1" ht="22.5" customHeight="1">
      <c r="A20" s="85" t="s">
        <v>242</v>
      </c>
      <c r="B20" s="50"/>
      <c r="C20" s="99"/>
      <c r="D20" s="236"/>
    </row>
    <row r="21" spans="1:21" ht="22.5" customHeight="1">
      <c r="A21" s="85"/>
      <c r="B21" s="1" t="s">
        <v>130</v>
      </c>
      <c r="C21" s="99"/>
      <c r="D21" s="112"/>
      <c r="E21" s="103">
        <v>0</v>
      </c>
      <c r="F21" s="60"/>
      <c r="G21" s="103">
        <v>0</v>
      </c>
      <c r="H21" s="100"/>
      <c r="I21" s="103">
        <v>0</v>
      </c>
      <c r="J21" s="60"/>
      <c r="K21" s="103">
        <v>0</v>
      </c>
      <c r="L21" s="101"/>
      <c r="M21" s="202">
        <v>-9762032</v>
      </c>
      <c r="N21" s="102"/>
      <c r="O21" s="202">
        <v>0</v>
      </c>
      <c r="P21" s="101"/>
      <c r="Q21" s="103">
        <v>0</v>
      </c>
      <c r="R21" s="101"/>
      <c r="S21" s="103">
        <f>SUM(E21:Q21)</f>
        <v>-9762032</v>
      </c>
      <c r="T21" s="2"/>
      <c r="U21" s="2"/>
    </row>
    <row r="22" spans="1:21" ht="22.5" customHeight="1">
      <c r="A22" s="46" t="s">
        <v>131</v>
      </c>
      <c r="C22" s="99"/>
      <c r="D22" s="112"/>
      <c r="E22" s="100">
        <f>SUM(E19:E21)</f>
        <v>273784129</v>
      </c>
      <c r="F22" s="60"/>
      <c r="G22" s="100">
        <f>SUM(G19:G21)</f>
        <v>433572208.39</v>
      </c>
      <c r="H22" s="100"/>
      <c r="I22" s="100">
        <f>SUM(I19:I21)</f>
        <v>15534581.23</v>
      </c>
      <c r="J22" s="60"/>
      <c r="K22" s="100">
        <f>SUM(K19:K21)</f>
        <v>12707000</v>
      </c>
      <c r="L22" s="101"/>
      <c r="M22" s="100">
        <f>SUM(M19:M21)</f>
        <v>-128704246.76</v>
      </c>
      <c r="N22" s="100"/>
      <c r="O22" s="100">
        <f>SUM(O19:O21)</f>
        <v>0</v>
      </c>
      <c r="P22" s="101"/>
      <c r="Q22" s="100">
        <f>SUM(Q19:Q21)</f>
        <v>34844.09</v>
      </c>
      <c r="R22" s="101"/>
      <c r="S22" s="190">
        <f>SUM(E22:R22)</f>
        <v>606928515.95</v>
      </c>
      <c r="T22" s="2"/>
      <c r="U22" s="2">
        <f>SUM(S19:S21)-S22</f>
        <v>0</v>
      </c>
    </row>
    <row r="23" spans="1:21" ht="22.5" customHeight="1">
      <c r="A23" s="85" t="s">
        <v>223</v>
      </c>
      <c r="C23" s="99"/>
      <c r="D23" s="112"/>
      <c r="E23" s="100"/>
      <c r="F23" s="60"/>
      <c r="G23" s="100"/>
      <c r="H23" s="100"/>
      <c r="I23" s="100"/>
      <c r="J23" s="60"/>
      <c r="K23" s="100"/>
      <c r="L23" s="101"/>
      <c r="M23" s="102"/>
      <c r="N23" s="102"/>
      <c r="O23" s="100"/>
      <c r="P23" s="101"/>
      <c r="Q23" s="100"/>
      <c r="R23" s="101"/>
      <c r="S23" s="100"/>
      <c r="T23" s="2"/>
      <c r="U23" s="2"/>
    </row>
    <row r="24" spans="1:21" ht="22.5" customHeight="1">
      <c r="A24" s="85"/>
      <c r="B24" s="85" t="s">
        <v>132</v>
      </c>
      <c r="C24" s="99"/>
      <c r="D24" s="112">
        <v>22</v>
      </c>
      <c r="E24" s="100">
        <v>2217277</v>
      </c>
      <c r="F24" s="100"/>
      <c r="G24" s="100">
        <v>0</v>
      </c>
      <c r="H24" s="100"/>
      <c r="I24" s="100">
        <v>0</v>
      </c>
      <c r="J24" s="60"/>
      <c r="K24" s="100">
        <v>0</v>
      </c>
      <c r="L24" s="101"/>
      <c r="M24" s="102">
        <v>0</v>
      </c>
      <c r="N24" s="102"/>
      <c r="O24" s="102">
        <v>0</v>
      </c>
      <c r="P24" s="101"/>
      <c r="Q24" s="100">
        <v>0</v>
      </c>
      <c r="R24" s="101"/>
      <c r="S24" s="100">
        <f>SUM(E24:Q24)</f>
        <v>2217277</v>
      </c>
      <c r="T24" s="2"/>
      <c r="U24" s="2"/>
    </row>
    <row r="25" spans="1:21" ht="22.5" customHeight="1">
      <c r="A25" s="85"/>
      <c r="B25" s="85" t="s">
        <v>133</v>
      </c>
      <c r="C25" s="99"/>
      <c r="D25" s="112"/>
      <c r="E25" s="100">
        <v>0</v>
      </c>
      <c r="F25" s="60"/>
      <c r="G25" s="100">
        <v>0</v>
      </c>
      <c r="H25" s="100"/>
      <c r="I25" s="100">
        <v>0</v>
      </c>
      <c r="J25" s="60"/>
      <c r="K25" s="100">
        <v>0</v>
      </c>
      <c r="L25" s="101"/>
      <c r="M25" s="102">
        <v>0</v>
      </c>
      <c r="N25" s="102"/>
      <c r="O25" s="102">
        <v>0</v>
      </c>
      <c r="P25" s="101"/>
      <c r="Q25" s="100">
        <v>12000</v>
      </c>
      <c r="R25" s="101"/>
      <c r="S25" s="100">
        <f>SUM(E25:Q25)</f>
        <v>12000</v>
      </c>
      <c r="T25" s="2"/>
      <c r="U25" s="2"/>
    </row>
    <row r="26" spans="1:22" ht="22.5" customHeight="1">
      <c r="A26" s="85"/>
      <c r="B26" s="85" t="s">
        <v>224</v>
      </c>
      <c r="C26" s="99"/>
      <c r="D26" s="112"/>
      <c r="E26" s="100">
        <v>0</v>
      </c>
      <c r="F26" s="60"/>
      <c r="G26" s="100">
        <v>0</v>
      </c>
      <c r="H26" s="100"/>
      <c r="I26" s="103">
        <v>0</v>
      </c>
      <c r="J26" s="60"/>
      <c r="K26" s="100">
        <v>0</v>
      </c>
      <c r="L26" s="101"/>
      <c r="M26" s="102">
        <f>+PL!H38</f>
        <v>-133821977.34000014</v>
      </c>
      <c r="N26" s="102"/>
      <c r="O26" s="102">
        <v>0</v>
      </c>
      <c r="P26" s="101"/>
      <c r="Q26" s="100">
        <f>+PL!H39</f>
        <v>-12903.82</v>
      </c>
      <c r="R26" s="101"/>
      <c r="S26" s="100">
        <f>SUM(E26:Q26)</f>
        <v>-133834881.16000013</v>
      </c>
      <c r="T26" s="2"/>
      <c r="U26" s="46"/>
      <c r="V26" s="104"/>
    </row>
    <row r="27" spans="1:22" ht="22.5" customHeight="1" thickBot="1">
      <c r="A27" s="46" t="s">
        <v>225</v>
      </c>
      <c r="B27" s="85"/>
      <c r="C27" s="99"/>
      <c r="D27" s="112"/>
      <c r="E27" s="105">
        <f>SUM(E22:E26)</f>
        <v>276001406</v>
      </c>
      <c r="F27" s="60"/>
      <c r="G27" s="105">
        <f>SUM(G22:G26)</f>
        <v>433572208.39</v>
      </c>
      <c r="H27" s="100"/>
      <c r="I27" s="105">
        <f>SUM(I22:I26)</f>
        <v>15534581.23</v>
      </c>
      <c r="J27" s="60"/>
      <c r="K27" s="105">
        <f>SUM(K22:K26)</f>
        <v>12707000</v>
      </c>
      <c r="L27" s="101"/>
      <c r="M27" s="105">
        <f>SUM(M22:M26)</f>
        <v>-262526224.10000014</v>
      </c>
      <c r="N27" s="100"/>
      <c r="O27" s="105">
        <f>SUM(O22:O26)</f>
        <v>0</v>
      </c>
      <c r="P27" s="101"/>
      <c r="Q27" s="105">
        <f>SUM(Q22:Q26)</f>
        <v>33940.27</v>
      </c>
      <c r="R27" s="101"/>
      <c r="S27" s="105">
        <f>SUM(S22:S26)</f>
        <v>475322911.7899999</v>
      </c>
      <c r="T27" s="2"/>
      <c r="U27" s="30">
        <f>SUM(E27:Q27)-S27</f>
        <v>0</v>
      </c>
      <c r="V27" s="106"/>
    </row>
    <row r="28" spans="4:23" ht="21" customHeight="1" thickTop="1">
      <c r="D28" s="242"/>
      <c r="I28" s="12"/>
      <c r="V28" s="106"/>
      <c r="W28" s="106"/>
    </row>
    <row r="29" ht="21">
      <c r="A29" s="85" t="s">
        <v>227</v>
      </c>
    </row>
    <row r="30" ht="21" customHeight="1"/>
    <row r="31" spans="1:19" ht="21" customHeight="1">
      <c r="A31" s="263" t="s">
        <v>26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mergeCells count="8">
    <mergeCell ref="A31:S31"/>
    <mergeCell ref="K9:M9"/>
    <mergeCell ref="A3:S3"/>
    <mergeCell ref="A4:S4"/>
    <mergeCell ref="A5:S5"/>
    <mergeCell ref="E7:S7"/>
    <mergeCell ref="E8:S8"/>
    <mergeCell ref="G9:I9"/>
  </mergeCells>
  <printOptions horizontalCentered="1"/>
  <pageMargins left="0.31496062992125984" right="0.2362204724409449" top="0.5905511811023623" bottom="0.31496062992125984" header="0.5511811023622047" footer="0.03937007874015748"/>
  <pageSetup horizontalDpi="600" verticalDpi="600" orientation="landscape" paperSize="9" scale="78" r:id="rId1"/>
  <ignoredErrors>
    <ignoredError sqref="S14 S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view="pageBreakPreview" zoomScale="80" zoomScaleSheetLayoutView="80" zoomScalePageLayoutView="0" workbookViewId="0" topLeftCell="A2">
      <selection activeCell="B14" sqref="B14"/>
    </sheetView>
  </sheetViews>
  <sheetFormatPr defaultColWidth="31.00390625" defaultRowHeight="14.25"/>
  <cols>
    <col min="1" max="1" width="2.00390625" style="107" customWidth="1"/>
    <col min="2" max="2" width="35.875" style="107" customWidth="1"/>
    <col min="3" max="3" width="8.375" style="108" customWidth="1"/>
    <col min="4" max="4" width="1.25" style="107" customWidth="1"/>
    <col min="5" max="5" width="14.25390625" style="107" customWidth="1"/>
    <col min="6" max="6" width="1.25" style="107" customWidth="1"/>
    <col min="7" max="7" width="14.25390625" style="107" customWidth="1"/>
    <col min="8" max="8" width="1.12109375" style="107" customWidth="1"/>
    <col min="9" max="9" width="14.25390625" style="107" customWidth="1"/>
    <col min="10" max="10" width="1.12109375" style="107" customWidth="1"/>
    <col min="11" max="11" width="15.375" style="107" customWidth="1"/>
    <col min="12" max="12" width="0.875" style="107" customWidth="1"/>
    <col min="13" max="13" width="14.25390625" style="107" customWidth="1"/>
    <col min="14" max="14" width="1.12109375" style="107" customWidth="1"/>
    <col min="15" max="15" width="16.50390625" style="107" customWidth="1"/>
    <col min="16" max="16" width="0.6171875" style="107" customWidth="1"/>
    <col min="17" max="17" width="14.25390625" style="107" customWidth="1"/>
    <col min="18" max="18" width="0.74609375" style="107" customWidth="1"/>
    <col min="19" max="19" width="14.625" style="107" bestFit="1" customWidth="1"/>
    <col min="20" max="20" width="12.375" style="107" bestFit="1" customWidth="1"/>
    <col min="21" max="16384" width="31.00390625" style="107" customWidth="1"/>
  </cols>
  <sheetData>
    <row r="1" spans="1:18" ht="21.75">
      <c r="A1" s="1" t="s">
        <v>37</v>
      </c>
      <c r="O1" s="205"/>
      <c r="P1" s="205"/>
      <c r="Q1" s="205"/>
      <c r="R1" s="205"/>
    </row>
    <row r="2" ht="21.75">
      <c r="A2" s="1"/>
    </row>
    <row r="3" spans="1:21" s="50" customFormat="1" ht="21">
      <c r="A3" s="264" t="s">
        <v>38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85"/>
      <c r="S3" s="85"/>
      <c r="T3" s="2"/>
      <c r="U3" s="2"/>
    </row>
    <row r="4" spans="1:21" s="50" customFormat="1" ht="21">
      <c r="A4" s="264" t="s">
        <v>50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85"/>
      <c r="T4" s="2"/>
      <c r="U4" s="2"/>
    </row>
    <row r="5" spans="1:21" s="50" customFormat="1" ht="21">
      <c r="A5" s="264" t="s">
        <v>235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85"/>
      <c r="S5" s="85"/>
      <c r="T5" s="2"/>
      <c r="U5" s="2"/>
    </row>
    <row r="6" spans="1:17" ht="21.75">
      <c r="A6" s="1"/>
      <c r="Q6" s="36"/>
    </row>
    <row r="7" spans="1:17" ht="19.5" customHeight="1">
      <c r="A7" s="85"/>
      <c r="B7" s="85"/>
      <c r="C7" s="109"/>
      <c r="D7" s="41"/>
      <c r="E7" s="271" t="s">
        <v>51</v>
      </c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</row>
    <row r="8" spans="1:17" ht="19.5" customHeight="1">
      <c r="A8" s="85"/>
      <c r="B8" s="85"/>
      <c r="C8" s="110"/>
      <c r="D8" s="85"/>
      <c r="E8" s="265" t="s">
        <v>72</v>
      </c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</row>
    <row r="9" spans="1:17" ht="19.5" customHeight="1">
      <c r="A9" s="85"/>
      <c r="B9" s="85"/>
      <c r="C9" s="110"/>
      <c r="D9" s="41"/>
      <c r="E9" s="94" t="s">
        <v>53</v>
      </c>
      <c r="F9" s="91"/>
      <c r="G9" s="268" t="s">
        <v>54</v>
      </c>
      <c r="H9" s="268"/>
      <c r="I9" s="268"/>
      <c r="J9" s="92"/>
      <c r="K9" s="265" t="s">
        <v>55</v>
      </c>
      <c r="L9" s="265"/>
      <c r="M9" s="265"/>
      <c r="N9" s="93"/>
      <c r="O9" s="17" t="s">
        <v>56</v>
      </c>
      <c r="P9" s="87"/>
      <c r="Q9" s="87"/>
    </row>
    <row r="10" spans="1:17" ht="19.5" customHeight="1">
      <c r="A10" s="85"/>
      <c r="B10" s="85"/>
      <c r="C10" s="110"/>
      <c r="D10" s="67"/>
      <c r="E10" s="94" t="s">
        <v>58</v>
      </c>
      <c r="F10" s="67"/>
      <c r="G10" s="218" t="s">
        <v>59</v>
      </c>
      <c r="H10" s="61"/>
      <c r="I10" s="61" t="s">
        <v>60</v>
      </c>
      <c r="J10" s="95"/>
      <c r="K10" s="95" t="s">
        <v>61</v>
      </c>
      <c r="L10" s="95"/>
      <c r="M10" s="95"/>
      <c r="N10" s="95"/>
      <c r="O10" s="92" t="s">
        <v>62</v>
      </c>
      <c r="P10" s="87"/>
      <c r="Q10" s="60" t="s">
        <v>36</v>
      </c>
    </row>
    <row r="11" spans="1:17" ht="19.5" customHeight="1">
      <c r="A11" s="85"/>
      <c r="B11" s="85"/>
      <c r="C11" s="6" t="s">
        <v>64</v>
      </c>
      <c r="D11" s="41"/>
      <c r="E11" s="220" t="s">
        <v>65</v>
      </c>
      <c r="F11" s="41"/>
      <c r="G11" s="220" t="s">
        <v>66</v>
      </c>
      <c r="H11" s="221"/>
      <c r="I11" s="5" t="s">
        <v>67</v>
      </c>
      <c r="J11" s="93"/>
      <c r="K11" s="96" t="s">
        <v>68</v>
      </c>
      <c r="L11" s="93"/>
      <c r="M11" s="220" t="s">
        <v>69</v>
      </c>
      <c r="N11" s="93"/>
      <c r="O11" s="96" t="s">
        <v>70</v>
      </c>
      <c r="P11" s="87"/>
      <c r="Q11" s="98"/>
    </row>
    <row r="12" spans="1:17" ht="21" customHeight="1">
      <c r="A12" s="85" t="s">
        <v>135</v>
      </c>
      <c r="B12" s="99"/>
      <c r="C12" s="112"/>
      <c r="D12" s="114"/>
      <c r="E12" s="100">
        <v>276001406</v>
      </c>
      <c r="F12" s="60"/>
      <c r="G12" s="100">
        <v>433572208.39</v>
      </c>
      <c r="H12" s="100"/>
      <c r="I12" s="100">
        <v>15534581.23</v>
      </c>
      <c r="J12" s="60"/>
      <c r="K12" s="100">
        <v>12707000</v>
      </c>
      <c r="L12" s="60"/>
      <c r="M12" s="102">
        <v>-136612404.64</v>
      </c>
      <c r="N12" s="102"/>
      <c r="O12" s="102">
        <v>0</v>
      </c>
      <c r="P12" s="101">
        <v>0</v>
      </c>
      <c r="Q12" s="100">
        <f>SUM(E12:O12)</f>
        <v>601202790.98</v>
      </c>
    </row>
    <row r="13" spans="1:17" ht="21" customHeight="1">
      <c r="A13" s="85" t="s">
        <v>223</v>
      </c>
      <c r="B13" s="99"/>
      <c r="C13" s="112"/>
      <c r="D13" s="114"/>
      <c r="E13" s="100"/>
      <c r="F13" s="60"/>
      <c r="G13" s="100"/>
      <c r="H13" s="100"/>
      <c r="I13" s="100"/>
      <c r="J13" s="60"/>
      <c r="K13" s="100"/>
      <c r="L13" s="60"/>
      <c r="M13" s="102"/>
      <c r="N13" s="102"/>
      <c r="O13" s="102"/>
      <c r="P13" s="101"/>
      <c r="Q13" s="100"/>
    </row>
    <row r="14" spans="2:17" ht="21" customHeight="1">
      <c r="B14" s="85" t="s">
        <v>132</v>
      </c>
      <c r="C14" s="112">
        <v>22</v>
      </c>
      <c r="D14" s="114"/>
      <c r="E14" s="100">
        <f>24021282+51431.5</f>
        <v>24072713.5</v>
      </c>
      <c r="F14" s="60"/>
      <c r="G14" s="100">
        <v>21096.8</v>
      </c>
      <c r="H14" s="100"/>
      <c r="I14" s="100">
        <v>0</v>
      </c>
      <c r="J14" s="60"/>
      <c r="K14" s="100">
        <v>0</v>
      </c>
      <c r="L14" s="60"/>
      <c r="M14" s="102">
        <v>0</v>
      </c>
      <c r="N14" s="102"/>
      <c r="O14" s="102">
        <v>0</v>
      </c>
      <c r="P14" s="101"/>
      <c r="Q14" s="100">
        <f>SUM(E14:O14)</f>
        <v>24093810.3</v>
      </c>
    </row>
    <row r="15" spans="1:17" ht="21" customHeight="1">
      <c r="A15" s="85"/>
      <c r="B15" s="85" t="s">
        <v>224</v>
      </c>
      <c r="C15" s="236"/>
      <c r="D15" s="114"/>
      <c r="E15" s="198">
        <v>0</v>
      </c>
      <c r="F15" s="60"/>
      <c r="G15" s="198">
        <v>0</v>
      </c>
      <c r="H15" s="198"/>
      <c r="I15" s="198">
        <v>0</v>
      </c>
      <c r="J15" s="60"/>
      <c r="K15" s="100">
        <v>0</v>
      </c>
      <c r="L15" s="60"/>
      <c r="M15" s="198">
        <f>+PL!J31</f>
        <v>-34253083.84000003</v>
      </c>
      <c r="N15" s="198"/>
      <c r="O15" s="170">
        <v>0</v>
      </c>
      <c r="P15" s="101"/>
      <c r="Q15" s="100">
        <f>SUM(E15:O15)</f>
        <v>-34253083.84000003</v>
      </c>
    </row>
    <row r="16" spans="1:19" ht="21" customHeight="1" thickBot="1">
      <c r="A16" s="85" t="str">
        <f>+SE_CON!A17</f>
        <v>Balance as of  December 31, 2012</v>
      </c>
      <c r="B16" s="99"/>
      <c r="C16" s="112"/>
      <c r="D16" s="114"/>
      <c r="E16" s="105">
        <f>SUM(E12:E15)</f>
        <v>300074119.5</v>
      </c>
      <c r="F16" s="100"/>
      <c r="G16" s="105">
        <f>SUM(G12:G15)</f>
        <v>433593305.19</v>
      </c>
      <c r="H16" s="100"/>
      <c r="I16" s="105">
        <f>SUM(I12:I15)</f>
        <v>15534581.23</v>
      </c>
      <c r="J16" s="100"/>
      <c r="K16" s="105">
        <f>SUM(K12:K15)</f>
        <v>12707000</v>
      </c>
      <c r="L16" s="100"/>
      <c r="M16" s="105">
        <f>SUM(M12:M15)</f>
        <v>-170865488.48000002</v>
      </c>
      <c r="N16" s="100"/>
      <c r="O16" s="105">
        <f>SUM(O12:O15)</f>
        <v>0</v>
      </c>
      <c r="P16" s="100">
        <v>0</v>
      </c>
      <c r="Q16" s="105">
        <f>SUM(Q12:Q15)</f>
        <v>591043517.4399999</v>
      </c>
      <c r="S16" s="107">
        <f>SUM(E16:O16)-Q16</f>
        <v>0</v>
      </c>
    </row>
    <row r="17" spans="1:17" ht="19.5" customHeight="1" thickTop="1">
      <c r="A17" s="85"/>
      <c r="B17" s="85"/>
      <c r="C17" s="6"/>
      <c r="D17" s="41"/>
      <c r="E17" s="221"/>
      <c r="F17" s="41"/>
      <c r="G17" s="221"/>
      <c r="H17" s="221"/>
      <c r="I17" s="41"/>
      <c r="J17" s="93"/>
      <c r="K17" s="93"/>
      <c r="L17" s="93"/>
      <c r="M17" s="221"/>
      <c r="N17" s="93"/>
      <c r="O17" s="93"/>
      <c r="P17" s="87"/>
      <c r="Q17" s="247"/>
    </row>
    <row r="18" spans="1:17" ht="19.5" customHeight="1">
      <c r="A18" s="85"/>
      <c r="B18" s="85"/>
      <c r="C18" s="6"/>
      <c r="D18" s="41"/>
      <c r="E18" s="221"/>
      <c r="F18" s="41"/>
      <c r="G18" s="221"/>
      <c r="H18" s="221"/>
      <c r="I18" s="41"/>
      <c r="J18" s="93"/>
      <c r="K18" s="93"/>
      <c r="L18" s="93"/>
      <c r="M18" s="221"/>
      <c r="N18" s="93"/>
      <c r="O18" s="93"/>
      <c r="P18" s="87"/>
      <c r="Q18" s="247"/>
    </row>
    <row r="19" spans="1:17" ht="21" customHeight="1">
      <c r="A19" s="122" t="s">
        <v>129</v>
      </c>
      <c r="B19" s="50"/>
      <c r="C19" s="235"/>
      <c r="D19" s="113"/>
      <c r="E19" s="100">
        <v>273784129</v>
      </c>
      <c r="F19" s="100"/>
      <c r="G19" s="100">
        <f>449106789.62-I19</f>
        <v>433572208.39</v>
      </c>
      <c r="H19" s="100"/>
      <c r="I19" s="100">
        <v>15534581.23</v>
      </c>
      <c r="J19" s="60"/>
      <c r="K19" s="100">
        <v>12707000</v>
      </c>
      <c r="L19" s="100"/>
      <c r="M19" s="100">
        <f>-54971824.14+I19</f>
        <v>-39437242.91</v>
      </c>
      <c r="N19" s="102"/>
      <c r="O19" s="100">
        <f>+O16</f>
        <v>0</v>
      </c>
      <c r="P19" s="101"/>
      <c r="Q19" s="100">
        <f>+SUM(E19:O19)</f>
        <v>696160675.71</v>
      </c>
    </row>
    <row r="20" spans="1:17" ht="21" customHeight="1">
      <c r="A20" s="85" t="s">
        <v>242</v>
      </c>
      <c r="B20" s="50"/>
      <c r="C20" s="235"/>
      <c r="D20" s="113"/>
      <c r="E20" s="100"/>
      <c r="F20" s="100"/>
      <c r="G20" s="100"/>
      <c r="H20" s="100"/>
      <c r="I20" s="100"/>
      <c r="J20" s="60"/>
      <c r="K20" s="100"/>
      <c r="L20" s="100"/>
      <c r="M20" s="100"/>
      <c r="N20" s="102"/>
      <c r="O20" s="100"/>
      <c r="P20" s="101"/>
      <c r="Q20" s="100"/>
    </row>
    <row r="21" spans="1:17" ht="21" customHeight="1">
      <c r="A21" s="85"/>
      <c r="B21" s="1" t="s">
        <v>130</v>
      </c>
      <c r="C21" s="112"/>
      <c r="D21" s="113"/>
      <c r="E21" s="103">
        <v>0</v>
      </c>
      <c r="F21" s="100"/>
      <c r="G21" s="103">
        <v>0</v>
      </c>
      <c r="H21" s="100"/>
      <c r="I21" s="103">
        <v>0</v>
      </c>
      <c r="J21" s="100"/>
      <c r="K21" s="103">
        <v>0</v>
      </c>
      <c r="L21" s="100"/>
      <c r="M21" s="202">
        <v>-9760191</v>
      </c>
      <c r="N21" s="102"/>
      <c r="O21" s="202">
        <v>0</v>
      </c>
      <c r="P21" s="101"/>
      <c r="Q21" s="103">
        <f>SUM(E21:O21)</f>
        <v>-9760191</v>
      </c>
    </row>
    <row r="22" spans="1:17" ht="21" customHeight="1">
      <c r="A22" s="122" t="s">
        <v>131</v>
      </c>
      <c r="B22" s="99"/>
      <c r="C22" s="112"/>
      <c r="D22" s="113"/>
      <c r="E22" s="100">
        <f>SUM(E19:E21)</f>
        <v>273784129</v>
      </c>
      <c r="F22" s="100"/>
      <c r="G22" s="100">
        <f>SUM(G19:G21)</f>
        <v>433572208.39</v>
      </c>
      <c r="H22" s="100"/>
      <c r="I22" s="100">
        <f>SUM(I19:I21)</f>
        <v>15534581.23</v>
      </c>
      <c r="J22" s="100"/>
      <c r="K22" s="100">
        <f>SUM(K19:K21)</f>
        <v>12707000</v>
      </c>
      <c r="L22" s="100"/>
      <c r="M22" s="100">
        <f>SUM(M19:M21)</f>
        <v>-49197433.91</v>
      </c>
      <c r="N22" s="100"/>
      <c r="O22" s="100">
        <f>SUM(O19:O21)</f>
        <v>0</v>
      </c>
      <c r="P22" s="101"/>
      <c r="Q22" s="100">
        <f>SUM(Q19:Q21)</f>
        <v>686400484.71</v>
      </c>
    </row>
    <row r="23" spans="1:17" ht="21" customHeight="1">
      <c r="A23" s="85" t="s">
        <v>223</v>
      </c>
      <c r="B23" s="99"/>
      <c r="C23" s="112"/>
      <c r="D23" s="113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1"/>
      <c r="Q23" s="100"/>
    </row>
    <row r="24" spans="1:17" ht="21" customHeight="1">
      <c r="A24" s="85"/>
      <c r="B24" s="85" t="s">
        <v>132</v>
      </c>
      <c r="C24" s="112">
        <v>22</v>
      </c>
      <c r="D24" s="113"/>
      <c r="E24" s="100">
        <v>2212277</v>
      </c>
      <c r="F24" s="100"/>
      <c r="G24" s="100">
        <v>0</v>
      </c>
      <c r="H24" s="100"/>
      <c r="I24" s="100">
        <v>0</v>
      </c>
      <c r="J24" s="100"/>
      <c r="K24" s="100">
        <v>0</v>
      </c>
      <c r="L24" s="100"/>
      <c r="M24" s="102">
        <v>0</v>
      </c>
      <c r="N24" s="102"/>
      <c r="O24" s="102">
        <v>0</v>
      </c>
      <c r="P24" s="101"/>
      <c r="Q24" s="100">
        <f>SUM(E24:O24)</f>
        <v>2212277</v>
      </c>
    </row>
    <row r="25" spans="1:17" ht="21" customHeight="1">
      <c r="A25" s="85"/>
      <c r="B25" s="85" t="s">
        <v>224</v>
      </c>
      <c r="C25" s="112"/>
      <c r="D25" s="114"/>
      <c r="E25" s="100">
        <v>0</v>
      </c>
      <c r="F25" s="60"/>
      <c r="G25" s="100">
        <v>0</v>
      </c>
      <c r="H25" s="100"/>
      <c r="I25" s="100">
        <v>0</v>
      </c>
      <c r="J25" s="60"/>
      <c r="K25" s="100">
        <v>0</v>
      </c>
      <c r="L25" s="60"/>
      <c r="M25" s="102">
        <f>+PL!L31</f>
        <v>-87414970.72999954</v>
      </c>
      <c r="N25" s="102"/>
      <c r="O25" s="102">
        <v>0</v>
      </c>
      <c r="P25" s="101"/>
      <c r="Q25" s="100">
        <f>SUM(E25:O25)</f>
        <v>-87414970.72999954</v>
      </c>
    </row>
    <row r="26" spans="1:20" ht="21" customHeight="1" thickBot="1">
      <c r="A26" s="85" t="str">
        <f>+SE_CON!A27:B27</f>
        <v>Balance as of December 31, 2011</v>
      </c>
      <c r="B26" s="99"/>
      <c r="C26" s="112"/>
      <c r="D26" s="114"/>
      <c r="E26" s="105">
        <f>SUM(E22:E25)</f>
        <v>275996406</v>
      </c>
      <c r="F26" s="60"/>
      <c r="G26" s="105">
        <f>SUM(G22:G25)</f>
        <v>433572208.39</v>
      </c>
      <c r="H26" s="100"/>
      <c r="I26" s="105">
        <f>SUM(I22:I25)</f>
        <v>15534581.23</v>
      </c>
      <c r="J26" s="60"/>
      <c r="K26" s="105">
        <f>SUM(K22:K25)</f>
        <v>12707000</v>
      </c>
      <c r="L26" s="60"/>
      <c r="M26" s="105">
        <f>SUM(M22:M25)</f>
        <v>-136612404.63999954</v>
      </c>
      <c r="N26" s="100"/>
      <c r="O26" s="105">
        <f>SUM(O22:O25)</f>
        <v>0</v>
      </c>
      <c r="P26" s="101"/>
      <c r="Q26" s="105">
        <f>SUM(Q22:Q25)</f>
        <v>601197790.9800005</v>
      </c>
      <c r="S26" s="107">
        <f>SUM(E26:O26)-Q26</f>
        <v>0</v>
      </c>
      <c r="T26" s="30"/>
    </row>
    <row r="27" spans="1:20" ht="21" customHeight="1" thickTop="1">
      <c r="A27" s="85"/>
      <c r="B27" s="99"/>
      <c r="C27" s="112"/>
      <c r="D27" s="114"/>
      <c r="E27" s="100"/>
      <c r="F27" s="60"/>
      <c r="G27" s="100"/>
      <c r="H27" s="100"/>
      <c r="I27" s="100"/>
      <c r="J27" s="60"/>
      <c r="K27" s="100"/>
      <c r="L27" s="60"/>
      <c r="M27" s="100"/>
      <c r="N27" s="100"/>
      <c r="O27" s="100"/>
      <c r="P27" s="101"/>
      <c r="Q27" s="100"/>
      <c r="T27" s="115"/>
    </row>
    <row r="28" ht="21.75">
      <c r="A28" s="85" t="s">
        <v>227</v>
      </c>
    </row>
    <row r="33" spans="1:17" ht="21" customHeight="1">
      <c r="A33" s="85"/>
      <c r="B33" s="99"/>
      <c r="C33" s="116"/>
      <c r="D33" s="114"/>
      <c r="E33" s="101"/>
      <c r="F33" s="60"/>
      <c r="G33" s="60"/>
      <c r="H33" s="60"/>
      <c r="I33" s="60"/>
      <c r="J33" s="60"/>
      <c r="K33" s="60"/>
      <c r="L33" s="60"/>
      <c r="M33" s="101"/>
      <c r="N33" s="101"/>
      <c r="O33" s="101"/>
      <c r="P33" s="61"/>
      <c r="Q33" s="60"/>
    </row>
    <row r="34" spans="2:17" ht="20.25" customHeight="1">
      <c r="B34" s="99"/>
      <c r="C34" s="109"/>
      <c r="D34" s="41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  <c r="Q34" s="60"/>
    </row>
    <row r="35" spans="1:17" ht="19.5" customHeight="1">
      <c r="A35" s="39"/>
      <c r="B35" s="39"/>
      <c r="C35" s="117"/>
      <c r="D35" s="118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2"/>
      <c r="Q35" s="100"/>
    </row>
    <row r="37" spans="1:17" ht="21.75">
      <c r="A37" s="269" t="s">
        <v>27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</row>
  </sheetData>
  <sheetProtection/>
  <mergeCells count="8">
    <mergeCell ref="A4:R4"/>
    <mergeCell ref="A3:Q3"/>
    <mergeCell ref="A5:Q5"/>
    <mergeCell ref="A37:Q37"/>
    <mergeCell ref="E7:Q7"/>
    <mergeCell ref="E8:Q8"/>
    <mergeCell ref="G9:I9"/>
    <mergeCell ref="K9:M9"/>
  </mergeCells>
  <printOptions horizontalCentered="1"/>
  <pageMargins left="0.2362204724409449" right="0" top="0.7874015748031497" bottom="0.5118110236220472" header="0.5511811023622047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0"/>
  <sheetViews>
    <sheetView view="pageBreakPreview" zoomScale="70" zoomScaleSheetLayoutView="70" zoomScalePageLayoutView="0" workbookViewId="0" topLeftCell="A6">
      <selection activeCell="N13" sqref="N13"/>
    </sheetView>
  </sheetViews>
  <sheetFormatPr defaultColWidth="17.00390625" defaultRowHeight="14.25"/>
  <cols>
    <col min="1" max="2" width="1.75390625" style="2" customWidth="1"/>
    <col min="3" max="3" width="37.125" style="2" customWidth="1"/>
    <col min="4" max="4" width="5.625" style="32" customWidth="1"/>
    <col min="5" max="5" width="0.74609375" style="2" customWidth="1"/>
    <col min="6" max="6" width="14.25390625" style="33" customWidth="1"/>
    <col min="7" max="7" width="0.74609375" style="33" customWidth="1"/>
    <col min="8" max="8" width="14.25390625" style="33" customWidth="1"/>
    <col min="9" max="9" width="0.6171875" style="33" customWidth="1"/>
    <col min="10" max="10" width="14.25390625" style="35" customWidth="1"/>
    <col min="11" max="11" width="1.12109375" style="33" customWidth="1"/>
    <col min="12" max="12" width="14.25390625" style="35" customWidth="1"/>
    <col min="13" max="13" width="0.74609375" style="2" customWidth="1"/>
    <col min="14" max="14" width="9.875" style="51" customWidth="1"/>
    <col min="15" max="15" width="13.125" style="73" customWidth="1"/>
    <col min="16" max="16" width="5.625" style="73" customWidth="1"/>
    <col min="17" max="17" width="12.00390625" style="73" customWidth="1"/>
    <col min="18" max="18" width="4.00390625" style="73" customWidth="1"/>
    <col min="19" max="19" width="10.25390625" style="75" customWidth="1"/>
    <col min="20" max="20" width="4.75390625" style="73" customWidth="1"/>
    <col min="21" max="21" width="15.75390625" style="75" customWidth="1"/>
    <col min="22" max="22" width="1.75390625" style="75" customWidth="1"/>
    <col min="23" max="23" width="14.375" style="51" customWidth="1"/>
    <col min="24" max="24" width="17.25390625" style="51" customWidth="1"/>
    <col min="25" max="25" width="0.875" style="51" customWidth="1"/>
    <col min="26" max="26" width="14.375" style="51" customWidth="1"/>
    <col min="27" max="27" width="17.25390625" style="51" customWidth="1"/>
    <col min="28" max="16384" width="17.00390625" style="2" customWidth="1"/>
  </cols>
  <sheetData>
    <row r="1" spans="1:22" ht="20.25" customHeight="1">
      <c r="A1" s="1" t="s">
        <v>37</v>
      </c>
      <c r="J1" s="205"/>
      <c r="K1" s="205"/>
      <c r="L1" s="205"/>
      <c r="S1" s="278"/>
      <c r="T1" s="278"/>
      <c r="U1" s="278"/>
      <c r="V1" s="74"/>
    </row>
    <row r="2" spans="1:22" ht="12.75" customHeight="1">
      <c r="A2" s="1"/>
      <c r="J2" s="34"/>
      <c r="K2" s="34"/>
      <c r="L2" s="34"/>
      <c r="S2" s="74"/>
      <c r="T2" s="74"/>
      <c r="U2" s="74"/>
      <c r="V2" s="74"/>
    </row>
    <row r="3" spans="1:22" ht="20.25" customHeight="1">
      <c r="A3" s="272" t="s">
        <v>38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N3" s="171"/>
      <c r="O3" s="171"/>
      <c r="P3" s="171"/>
      <c r="Q3" s="171"/>
      <c r="R3" s="171"/>
      <c r="S3" s="171"/>
      <c r="T3" s="171"/>
      <c r="U3" s="171"/>
      <c r="V3" s="76"/>
    </row>
    <row r="4" spans="1:22" ht="20.25" customHeight="1">
      <c r="A4" s="272" t="s">
        <v>73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N4" s="171"/>
      <c r="O4" s="171"/>
      <c r="P4" s="171"/>
      <c r="Q4" s="171"/>
      <c r="R4" s="171"/>
      <c r="S4" s="171"/>
      <c r="T4" s="171"/>
      <c r="U4" s="171"/>
      <c r="V4" s="76"/>
    </row>
    <row r="5" spans="1:22" ht="20.25" customHeight="1">
      <c r="A5" s="272" t="s">
        <v>229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N5" s="171"/>
      <c r="O5" s="172"/>
      <c r="P5" s="172"/>
      <c r="Q5" s="172"/>
      <c r="R5" s="172"/>
      <c r="S5" s="172"/>
      <c r="T5" s="172"/>
      <c r="U5" s="172"/>
      <c r="V5" s="76"/>
    </row>
    <row r="6" spans="4:22" ht="20.25" customHeight="1">
      <c r="D6" s="37"/>
      <c r="E6" s="38"/>
      <c r="F6" s="280" t="s">
        <v>40</v>
      </c>
      <c r="G6" s="280"/>
      <c r="H6" s="280"/>
      <c r="I6" s="280"/>
      <c r="J6" s="280"/>
      <c r="K6" s="280"/>
      <c r="L6" s="280"/>
      <c r="M6" s="281"/>
      <c r="N6" s="38"/>
      <c r="O6" s="51"/>
      <c r="P6" s="51"/>
      <c r="Q6" s="51"/>
      <c r="R6" s="51"/>
      <c r="S6" s="51"/>
      <c r="T6" s="51"/>
      <c r="U6" s="51"/>
      <c r="V6" s="51"/>
    </row>
    <row r="7" spans="4:27" ht="20.25" customHeight="1">
      <c r="D7" s="37"/>
      <c r="E7" s="38"/>
      <c r="F7" s="267" t="s">
        <v>41</v>
      </c>
      <c r="G7" s="267"/>
      <c r="H7" s="267"/>
      <c r="I7" s="39"/>
      <c r="J7" s="267" t="s">
        <v>42</v>
      </c>
      <c r="K7" s="267"/>
      <c r="L7" s="267"/>
      <c r="M7" s="40"/>
      <c r="N7" s="38"/>
      <c r="O7" s="279"/>
      <c r="P7" s="279"/>
      <c r="Q7" s="279"/>
      <c r="R7" s="39"/>
      <c r="S7" s="279"/>
      <c r="T7" s="279"/>
      <c r="U7" s="279"/>
      <c r="V7" s="41"/>
      <c r="W7" s="173"/>
      <c r="X7" s="173"/>
      <c r="Z7" s="173"/>
      <c r="AA7" s="173"/>
    </row>
    <row r="8" spans="4:27" ht="20.25" customHeight="1">
      <c r="D8" s="37"/>
      <c r="E8" s="38"/>
      <c r="F8" s="277" t="s">
        <v>220</v>
      </c>
      <c r="G8" s="277"/>
      <c r="H8" s="277"/>
      <c r="I8" s="126"/>
      <c r="J8" s="277" t="s">
        <v>220</v>
      </c>
      <c r="K8" s="277"/>
      <c r="L8" s="277"/>
      <c r="M8" s="40"/>
      <c r="N8" s="38"/>
      <c r="O8" s="41"/>
      <c r="P8" s="41"/>
      <c r="Q8" s="41"/>
      <c r="R8" s="39"/>
      <c r="S8" s="41"/>
      <c r="T8" s="41"/>
      <c r="U8" s="41"/>
      <c r="V8" s="41"/>
      <c r="W8" s="173"/>
      <c r="X8" s="173"/>
      <c r="Z8" s="173"/>
      <c r="AA8" s="173"/>
    </row>
    <row r="9" spans="4:27" s="4" customFormat="1" ht="20.25" customHeight="1">
      <c r="D9" s="223" t="s">
        <v>43</v>
      </c>
      <c r="E9" s="42"/>
      <c r="F9" s="211">
        <v>2012</v>
      </c>
      <c r="G9" s="206"/>
      <c r="H9" s="211">
        <v>2011</v>
      </c>
      <c r="I9" s="207"/>
      <c r="J9" s="211">
        <v>2012</v>
      </c>
      <c r="K9" s="206"/>
      <c r="L9" s="211">
        <v>2011</v>
      </c>
      <c r="N9" s="77"/>
      <c r="O9" s="43"/>
      <c r="P9" s="43"/>
      <c r="Q9" s="44"/>
      <c r="R9" s="43"/>
      <c r="S9" s="44"/>
      <c r="T9" s="43"/>
      <c r="U9" s="44"/>
      <c r="V9" s="44"/>
      <c r="W9" s="38"/>
      <c r="X9" s="38"/>
      <c r="Y9" s="38"/>
      <c r="Z9" s="38"/>
      <c r="AA9" s="38"/>
    </row>
    <row r="10" spans="1:22" ht="20.25" customHeight="1">
      <c r="A10" s="64" t="s">
        <v>136</v>
      </c>
      <c r="B10" s="64"/>
      <c r="C10" s="8"/>
      <c r="D10" s="237"/>
      <c r="E10" s="8"/>
      <c r="F10" s="8"/>
      <c r="G10" s="8"/>
      <c r="H10" s="8"/>
      <c r="I10" s="8"/>
      <c r="J10" s="29"/>
      <c r="K10" s="8"/>
      <c r="L10" s="29"/>
      <c r="M10" s="8"/>
      <c r="N10" s="24"/>
      <c r="O10" s="24"/>
      <c r="P10" s="24"/>
      <c r="Q10" s="24"/>
      <c r="R10" s="24"/>
      <c r="S10" s="45"/>
      <c r="T10" s="24"/>
      <c r="U10" s="45"/>
      <c r="V10" s="45"/>
    </row>
    <row r="11" spans="1:27" ht="20.25" customHeight="1">
      <c r="A11" s="1"/>
      <c r="B11" s="1" t="s">
        <v>137</v>
      </c>
      <c r="C11" s="8"/>
      <c r="D11" s="237"/>
      <c r="E11" s="24"/>
      <c r="F11" s="45">
        <v>958868882.38</v>
      </c>
      <c r="G11" s="45"/>
      <c r="H11" s="45">
        <v>1085456225.05</v>
      </c>
      <c r="I11" s="24"/>
      <c r="J11" s="29">
        <v>933661175.67</v>
      </c>
      <c r="K11" s="24"/>
      <c r="L11" s="45">
        <v>1059791869.19</v>
      </c>
      <c r="M11" s="8"/>
      <c r="N11" s="24"/>
      <c r="O11" s="45"/>
      <c r="P11" s="45"/>
      <c r="Q11" s="45"/>
      <c r="R11" s="24"/>
      <c r="S11" s="45"/>
      <c r="T11" s="24"/>
      <c r="U11" s="45"/>
      <c r="V11" s="45"/>
      <c r="W11" s="174"/>
      <c r="X11" s="174"/>
      <c r="Z11" s="174"/>
      <c r="AA11" s="174"/>
    </row>
    <row r="12" spans="1:27" ht="20.25" customHeight="1">
      <c r="A12" s="1"/>
      <c r="B12" s="1" t="s">
        <v>231</v>
      </c>
      <c r="C12" s="8"/>
      <c r="D12" s="237"/>
      <c r="E12" s="24"/>
      <c r="F12" s="45">
        <v>13808005.98</v>
      </c>
      <c r="G12" s="45"/>
      <c r="H12" s="45">
        <v>0</v>
      </c>
      <c r="I12" s="24"/>
      <c r="J12" s="29">
        <v>13808005.98</v>
      </c>
      <c r="K12" s="24"/>
      <c r="L12" s="45">
        <v>0</v>
      </c>
      <c r="M12" s="8"/>
      <c r="N12" s="24"/>
      <c r="O12" s="45"/>
      <c r="P12" s="45"/>
      <c r="Q12" s="45"/>
      <c r="R12" s="24"/>
      <c r="S12" s="45"/>
      <c r="T12" s="24"/>
      <c r="U12" s="45"/>
      <c r="V12" s="45"/>
      <c r="W12" s="174"/>
      <c r="X12" s="174"/>
      <c r="Z12" s="174"/>
      <c r="AA12" s="174"/>
    </row>
    <row r="13" spans="1:27" ht="20.25" customHeight="1">
      <c r="A13" s="8"/>
      <c r="B13" s="1" t="s">
        <v>230</v>
      </c>
      <c r="C13" s="8"/>
      <c r="D13" s="237"/>
      <c r="E13" s="24"/>
      <c r="F13" s="45">
        <v>0</v>
      </c>
      <c r="G13" s="45"/>
      <c r="H13" s="45">
        <v>816795.73</v>
      </c>
      <c r="I13" s="24"/>
      <c r="J13" s="45">
        <v>0</v>
      </c>
      <c r="K13" s="24"/>
      <c r="L13" s="45">
        <v>816795.73</v>
      </c>
      <c r="M13" s="8"/>
      <c r="N13" s="45"/>
      <c r="O13" s="45"/>
      <c r="P13" s="45"/>
      <c r="Q13" s="45"/>
      <c r="R13" s="24"/>
      <c r="S13" s="45"/>
      <c r="T13" s="24"/>
      <c r="U13" s="45"/>
      <c r="V13" s="45"/>
      <c r="W13" s="174"/>
      <c r="X13" s="174"/>
      <c r="Z13" s="174"/>
      <c r="AA13" s="174"/>
    </row>
    <row r="14" spans="1:27" ht="20.25" customHeight="1">
      <c r="A14" s="8"/>
      <c r="B14" s="1" t="s">
        <v>138</v>
      </c>
      <c r="C14" s="8"/>
      <c r="D14" s="237"/>
      <c r="E14" s="24"/>
      <c r="F14" s="45">
        <v>59219378.65</v>
      </c>
      <c r="G14" s="45"/>
      <c r="H14" s="45">
        <v>52555660.57</v>
      </c>
      <c r="I14" s="24"/>
      <c r="J14" s="29">
        <v>58836064.88</v>
      </c>
      <c r="K14" s="24"/>
      <c r="L14" s="45">
        <v>52075165.41</v>
      </c>
      <c r="M14" s="8"/>
      <c r="N14" s="24"/>
      <c r="O14" s="45"/>
      <c r="P14" s="45"/>
      <c r="Q14" s="45"/>
      <c r="R14" s="24"/>
      <c r="S14" s="45"/>
      <c r="T14" s="24"/>
      <c r="U14" s="45"/>
      <c r="V14" s="45"/>
      <c r="W14" s="174"/>
      <c r="X14" s="174"/>
      <c r="Z14" s="174"/>
      <c r="AA14" s="174"/>
    </row>
    <row r="15" spans="1:27" ht="20.25" customHeight="1">
      <c r="A15" s="8"/>
      <c r="B15" s="8"/>
      <c r="C15" s="216" t="s">
        <v>139</v>
      </c>
      <c r="D15" s="237"/>
      <c r="E15" s="8"/>
      <c r="F15" s="182">
        <f>SUM(F11:F14)</f>
        <v>1031896267.01</v>
      </c>
      <c r="G15" s="45"/>
      <c r="H15" s="47">
        <f>SUM(H11:H14)</f>
        <v>1138828681.35</v>
      </c>
      <c r="I15" s="8"/>
      <c r="J15" s="47">
        <f>SUM(J11:J14)</f>
        <v>1006305246.53</v>
      </c>
      <c r="K15" s="8"/>
      <c r="L15" s="47">
        <f>SUM(L11:L14)</f>
        <v>1112683830.3300002</v>
      </c>
      <c r="M15" s="8"/>
      <c r="N15" s="24"/>
      <c r="O15" s="45"/>
      <c r="P15" s="45"/>
      <c r="Q15" s="45"/>
      <c r="R15" s="24"/>
      <c r="S15" s="45"/>
      <c r="T15" s="24"/>
      <c r="U15" s="45"/>
      <c r="V15" s="45"/>
      <c r="W15" s="119"/>
      <c r="X15" s="119"/>
      <c r="Z15" s="119"/>
      <c r="AA15" s="119"/>
    </row>
    <row r="16" spans="1:27" ht="20.25" customHeight="1">
      <c r="A16" s="1" t="s">
        <v>140</v>
      </c>
      <c r="B16" s="64"/>
      <c r="C16" s="8"/>
      <c r="D16" s="237"/>
      <c r="E16" s="8"/>
      <c r="F16" s="30"/>
      <c r="G16" s="29"/>
      <c r="H16" s="45"/>
      <c r="I16" s="8"/>
      <c r="J16" s="29"/>
      <c r="K16" s="8"/>
      <c r="L16" s="29"/>
      <c r="M16" s="8"/>
      <c r="N16" s="24"/>
      <c r="O16" s="45"/>
      <c r="P16" s="45"/>
      <c r="Q16" s="45"/>
      <c r="R16" s="24"/>
      <c r="S16" s="45"/>
      <c r="T16" s="24"/>
      <c r="U16" s="45"/>
      <c r="V16" s="45"/>
      <c r="W16" s="174"/>
      <c r="X16" s="174"/>
      <c r="Z16" s="174"/>
      <c r="AA16" s="174"/>
    </row>
    <row r="17" spans="1:27" ht="20.25" customHeight="1">
      <c r="A17" s="1"/>
      <c r="B17" s="1" t="s">
        <v>141</v>
      </c>
      <c r="C17" s="8"/>
      <c r="D17" s="237"/>
      <c r="E17" s="24"/>
      <c r="F17" s="45">
        <v>911335361.85</v>
      </c>
      <c r="G17" s="45"/>
      <c r="H17" s="45">
        <v>1035116557.61</v>
      </c>
      <c r="I17" s="8"/>
      <c r="J17" s="29">
        <v>887139352.16</v>
      </c>
      <c r="K17" s="8"/>
      <c r="L17" s="29">
        <v>1011484128.93</v>
      </c>
      <c r="M17" s="8"/>
      <c r="N17" s="24"/>
      <c r="O17" s="45"/>
      <c r="P17" s="45"/>
      <c r="Q17" s="45"/>
      <c r="R17" s="24"/>
      <c r="S17" s="45"/>
      <c r="T17" s="24"/>
      <c r="U17" s="45"/>
      <c r="V17" s="45"/>
      <c r="W17" s="174"/>
      <c r="X17" s="174"/>
      <c r="Z17" s="174"/>
      <c r="AA17" s="174"/>
    </row>
    <row r="18" spans="1:27" ht="20.25" customHeight="1">
      <c r="A18" s="64"/>
      <c r="B18" s="64" t="s">
        <v>142</v>
      </c>
      <c r="C18" s="8"/>
      <c r="D18" s="237"/>
      <c r="E18" s="24"/>
      <c r="F18" s="45">
        <v>28952737.41</v>
      </c>
      <c r="G18" s="45"/>
      <c r="H18" s="45">
        <v>27341472.35</v>
      </c>
      <c r="I18" s="8"/>
      <c r="J18" s="29">
        <v>26948147.05</v>
      </c>
      <c r="K18" s="8"/>
      <c r="L18" s="29">
        <v>25483970.81</v>
      </c>
      <c r="M18" s="8"/>
      <c r="N18" s="24"/>
      <c r="O18" s="45"/>
      <c r="P18" s="45"/>
      <c r="Q18" s="45"/>
      <c r="R18" s="24"/>
      <c r="S18" s="45"/>
      <c r="T18" s="24"/>
      <c r="U18" s="45"/>
      <c r="V18" s="45"/>
      <c r="W18" s="174"/>
      <c r="X18" s="174"/>
      <c r="Z18" s="174"/>
      <c r="AA18" s="174"/>
    </row>
    <row r="19" spans="1:27" ht="20.25" customHeight="1">
      <c r="A19" s="1"/>
      <c r="B19" s="1" t="s">
        <v>143</v>
      </c>
      <c r="C19" s="8"/>
      <c r="D19" s="237"/>
      <c r="E19" s="24"/>
      <c r="F19" s="45">
        <v>120188679.29</v>
      </c>
      <c r="G19" s="45"/>
      <c r="H19" s="45">
        <v>121621539.75</v>
      </c>
      <c r="I19" s="8"/>
      <c r="J19" s="29">
        <v>96301712.07000001</v>
      </c>
      <c r="K19" s="8"/>
      <c r="L19" s="29">
        <v>97527773.92</v>
      </c>
      <c r="M19" s="8"/>
      <c r="N19" s="24"/>
      <c r="O19" s="45"/>
      <c r="P19" s="45"/>
      <c r="Q19" s="45"/>
      <c r="R19" s="24"/>
      <c r="S19" s="45"/>
      <c r="T19" s="24"/>
      <c r="U19" s="45"/>
      <c r="V19" s="45"/>
      <c r="W19" s="174"/>
      <c r="X19" s="174"/>
      <c r="Z19" s="174"/>
      <c r="AA19" s="174"/>
    </row>
    <row r="20" spans="1:27" ht="20.25" customHeight="1">
      <c r="A20" s="8"/>
      <c r="B20" s="12" t="s">
        <v>160</v>
      </c>
      <c r="C20" s="12"/>
      <c r="D20" s="237" t="s">
        <v>217</v>
      </c>
      <c r="E20" s="24"/>
      <c r="F20" s="45">
        <v>0</v>
      </c>
      <c r="G20" s="45"/>
      <c r="H20" s="8">
        <v>0</v>
      </c>
      <c r="I20" s="8"/>
      <c r="J20" s="29">
        <v>0</v>
      </c>
      <c r="K20" s="8"/>
      <c r="L20" s="45">
        <v>20000000</v>
      </c>
      <c r="M20" s="8"/>
      <c r="N20" s="24"/>
      <c r="O20" s="45"/>
      <c r="P20" s="45"/>
      <c r="Q20" s="45"/>
      <c r="R20" s="24"/>
      <c r="S20" s="45"/>
      <c r="T20" s="24"/>
      <c r="U20" s="45"/>
      <c r="V20" s="45"/>
      <c r="W20" s="54"/>
      <c r="X20" s="54"/>
      <c r="Z20" s="174"/>
      <c r="AA20" s="174"/>
    </row>
    <row r="21" spans="1:27" ht="20.25" customHeight="1">
      <c r="A21" s="8"/>
      <c r="B21" s="12" t="s">
        <v>161</v>
      </c>
      <c r="C21" s="12"/>
      <c r="D21" s="237" t="s">
        <v>218</v>
      </c>
      <c r="E21" s="24"/>
      <c r="F21" s="45">
        <v>0</v>
      </c>
      <c r="G21" s="45"/>
      <c r="H21" s="45">
        <v>26000000</v>
      </c>
      <c r="I21" s="8"/>
      <c r="J21" s="29">
        <v>0</v>
      </c>
      <c r="K21" s="8"/>
      <c r="L21" s="45">
        <v>0</v>
      </c>
      <c r="M21" s="8"/>
      <c r="N21" s="24"/>
      <c r="O21" s="45"/>
      <c r="P21" s="45"/>
      <c r="Q21" s="45"/>
      <c r="R21" s="24"/>
      <c r="S21" s="45"/>
      <c r="T21" s="24"/>
      <c r="U21" s="45"/>
      <c r="V21" s="45"/>
      <c r="W21" s="54"/>
      <c r="X21" s="54"/>
      <c r="Z21" s="174"/>
      <c r="AA21" s="174"/>
    </row>
    <row r="22" spans="1:27" ht="20.25" customHeight="1">
      <c r="A22" s="8"/>
      <c r="B22" s="12" t="s">
        <v>236</v>
      </c>
      <c r="C22" s="12"/>
      <c r="D22" s="251" t="s">
        <v>240</v>
      </c>
      <c r="E22" s="24"/>
      <c r="F22" s="45">
        <v>0</v>
      </c>
      <c r="G22" s="45"/>
      <c r="H22" s="45">
        <v>18459308.81</v>
      </c>
      <c r="I22" s="8"/>
      <c r="J22" s="29">
        <v>0</v>
      </c>
      <c r="K22" s="8"/>
      <c r="L22" s="45">
        <v>18459308.81</v>
      </c>
      <c r="M22" s="8"/>
      <c r="N22" s="24"/>
      <c r="O22" s="45"/>
      <c r="P22" s="45"/>
      <c r="Q22" s="45"/>
      <c r="R22" s="24"/>
      <c r="S22" s="45"/>
      <c r="T22" s="24"/>
      <c r="U22" s="45"/>
      <c r="V22" s="45"/>
      <c r="W22" s="54"/>
      <c r="X22" s="54"/>
      <c r="Z22" s="174"/>
      <c r="AA22" s="174"/>
    </row>
    <row r="23" spans="2:27" ht="20.25" customHeight="1">
      <c r="B23" s="1" t="s">
        <v>144</v>
      </c>
      <c r="C23" s="8"/>
      <c r="D23" s="237" t="s">
        <v>8</v>
      </c>
      <c r="E23" s="24"/>
      <c r="F23" s="30">
        <v>54300709.6</v>
      </c>
      <c r="G23" s="45"/>
      <c r="H23" s="48">
        <v>43785159.7</v>
      </c>
      <c r="I23" s="8"/>
      <c r="J23" s="29">
        <v>30169119.09</v>
      </c>
      <c r="K23" s="8"/>
      <c r="L23" s="48">
        <v>27143618.59</v>
      </c>
      <c r="M23" s="8"/>
      <c r="N23" s="24"/>
      <c r="O23" s="45"/>
      <c r="P23" s="45"/>
      <c r="Q23" s="45"/>
      <c r="R23" s="24"/>
      <c r="S23" s="45"/>
      <c r="T23" s="24"/>
      <c r="U23" s="45"/>
      <c r="V23" s="45"/>
      <c r="W23" s="174"/>
      <c r="X23" s="174"/>
      <c r="Z23" s="174"/>
      <c r="AA23" s="174"/>
    </row>
    <row r="24" spans="1:27" ht="20.25" customHeight="1">
      <c r="A24" s="8"/>
      <c r="B24" s="8"/>
      <c r="C24" s="1" t="s">
        <v>145</v>
      </c>
      <c r="D24" s="237"/>
      <c r="E24" s="8"/>
      <c r="F24" s="182">
        <f>SUM(F17:F23)</f>
        <v>1114777488.1499999</v>
      </c>
      <c r="G24" s="45"/>
      <c r="H24" s="47">
        <f>SUM(H17:H23)</f>
        <v>1272324038.22</v>
      </c>
      <c r="I24" s="8"/>
      <c r="J24" s="47">
        <f>SUM(J17:J23)</f>
        <v>1040558330.37</v>
      </c>
      <c r="K24" s="8"/>
      <c r="L24" s="47">
        <f>SUM(L17:L23)</f>
        <v>1200098801.0599997</v>
      </c>
      <c r="M24" s="8"/>
      <c r="N24" s="24"/>
      <c r="O24" s="45"/>
      <c r="P24" s="45"/>
      <c r="Q24" s="45"/>
      <c r="R24" s="24"/>
      <c r="S24" s="45"/>
      <c r="T24" s="24"/>
      <c r="U24" s="45"/>
      <c r="V24" s="45"/>
      <c r="W24" s="119"/>
      <c r="X24" s="119"/>
      <c r="Z24" s="119"/>
      <c r="AA24" s="119"/>
    </row>
    <row r="25" spans="1:27" ht="20.25" customHeight="1">
      <c r="A25" s="120" t="s">
        <v>146</v>
      </c>
      <c r="C25" s="8"/>
      <c r="D25" s="237" t="s">
        <v>32</v>
      </c>
      <c r="E25" s="8"/>
      <c r="F25" s="193">
        <v>1843487.42</v>
      </c>
      <c r="G25" s="45"/>
      <c r="H25" s="48">
        <v>339524.29</v>
      </c>
      <c r="I25" s="8"/>
      <c r="J25" s="48">
        <v>0</v>
      </c>
      <c r="K25" s="8"/>
      <c r="L25" s="48">
        <v>0</v>
      </c>
      <c r="M25" s="8"/>
      <c r="N25" s="24"/>
      <c r="O25" s="45"/>
      <c r="P25" s="45"/>
      <c r="Q25" s="45"/>
      <c r="R25" s="24"/>
      <c r="S25" s="45"/>
      <c r="T25" s="24"/>
      <c r="U25" s="45"/>
      <c r="V25" s="45"/>
      <c r="W25" s="119"/>
      <c r="X25" s="119"/>
      <c r="Z25" s="119"/>
      <c r="AA25" s="119"/>
    </row>
    <row r="26" spans="1:27" ht="20.25" customHeight="1">
      <c r="A26" s="1" t="s">
        <v>147</v>
      </c>
      <c r="B26" s="8"/>
      <c r="C26" s="8"/>
      <c r="D26" s="237"/>
      <c r="E26" s="8"/>
      <c r="F26" s="29">
        <f>+F15-F24-F25</f>
        <v>-84724708.55999987</v>
      </c>
      <c r="G26" s="29"/>
      <c r="H26" s="29">
        <f>+H15-H24-H25</f>
        <v>-133834881.16000013</v>
      </c>
      <c r="I26" s="8"/>
      <c r="J26" s="29">
        <f>+J15-J24-J25</f>
        <v>-34253083.84000003</v>
      </c>
      <c r="K26" s="8"/>
      <c r="L26" s="29">
        <f>+L15-L24-L25</f>
        <v>-87414970.72999954</v>
      </c>
      <c r="M26" s="8"/>
      <c r="N26" s="24"/>
      <c r="O26" s="45"/>
      <c r="P26" s="45"/>
      <c r="Q26" s="45"/>
      <c r="R26" s="24"/>
      <c r="S26" s="45"/>
      <c r="T26" s="24"/>
      <c r="U26" s="45"/>
      <c r="V26" s="45"/>
      <c r="W26" s="119"/>
      <c r="X26" s="119"/>
      <c r="Z26" s="119"/>
      <c r="AA26" s="119"/>
    </row>
    <row r="27" spans="1:27" ht="20.25" customHeight="1">
      <c r="A27" s="1" t="s">
        <v>148</v>
      </c>
      <c r="B27" s="8"/>
      <c r="C27" s="8"/>
      <c r="D27" s="237" t="s">
        <v>7</v>
      </c>
      <c r="E27" s="24"/>
      <c r="F27" s="30">
        <v>0</v>
      </c>
      <c r="G27" s="45"/>
      <c r="H27" s="48">
        <v>0</v>
      </c>
      <c r="I27" s="24"/>
      <c r="J27" s="29">
        <v>0</v>
      </c>
      <c r="K27" s="24"/>
      <c r="L27" s="48">
        <v>0</v>
      </c>
      <c r="M27" s="8"/>
      <c r="N27" s="24"/>
      <c r="O27" s="45"/>
      <c r="P27" s="45"/>
      <c r="Q27" s="45"/>
      <c r="R27" s="24"/>
      <c r="S27" s="45"/>
      <c r="T27" s="24"/>
      <c r="U27" s="45"/>
      <c r="V27" s="45"/>
      <c r="W27" s="174"/>
      <c r="X27" s="174"/>
      <c r="Z27" s="174"/>
      <c r="AA27" s="174"/>
    </row>
    <row r="28" spans="1:27" ht="20.25" customHeight="1" thickBot="1">
      <c r="A28" s="46" t="s">
        <v>232</v>
      </c>
      <c r="B28" s="8"/>
      <c r="C28" s="8"/>
      <c r="D28" s="237"/>
      <c r="E28" s="8"/>
      <c r="F28" s="183">
        <f>+F26-F27</f>
        <v>-84724708.55999987</v>
      </c>
      <c r="G28" s="45"/>
      <c r="H28" s="49">
        <f>+H26-H27</f>
        <v>-133834881.16000013</v>
      </c>
      <c r="I28" s="8"/>
      <c r="J28" s="49">
        <f>+J26-J27</f>
        <v>-34253083.84000003</v>
      </c>
      <c r="K28" s="8"/>
      <c r="L28" s="49">
        <f>+L26-L27</f>
        <v>-87414970.72999954</v>
      </c>
      <c r="M28" s="8"/>
      <c r="N28" s="24"/>
      <c r="O28" s="45"/>
      <c r="P28" s="45"/>
      <c r="Q28" s="45"/>
      <c r="R28" s="24"/>
      <c r="S28" s="45"/>
      <c r="T28" s="24"/>
      <c r="U28" s="45"/>
      <c r="V28" s="45"/>
      <c r="W28" s="45"/>
      <c r="X28" s="45"/>
      <c r="Z28" s="45"/>
      <c r="AA28" s="45"/>
    </row>
    <row r="29" spans="1:27" ht="10.5" customHeight="1" thickTop="1">
      <c r="A29" s="33"/>
      <c r="B29" s="8"/>
      <c r="C29" s="33"/>
      <c r="D29" s="237"/>
      <c r="E29" s="8"/>
      <c r="F29" s="54"/>
      <c r="G29" s="45"/>
      <c r="H29" s="45"/>
      <c r="I29" s="24"/>
      <c r="J29" s="45"/>
      <c r="K29" s="24"/>
      <c r="L29" s="45"/>
      <c r="M29" s="8"/>
      <c r="N29" s="24"/>
      <c r="O29" s="45"/>
      <c r="P29" s="45"/>
      <c r="Q29" s="45"/>
      <c r="R29" s="24"/>
      <c r="S29" s="45"/>
      <c r="T29" s="24"/>
      <c r="U29" s="45"/>
      <c r="V29" s="45"/>
      <c r="W29" s="174"/>
      <c r="X29" s="174"/>
      <c r="Z29" s="174"/>
      <c r="AA29" s="174"/>
    </row>
    <row r="30" spans="1:27" s="50" customFormat="1" ht="21">
      <c r="A30" s="33" t="s">
        <v>233</v>
      </c>
      <c r="C30" s="46"/>
      <c r="D30" s="128"/>
      <c r="E30" s="51"/>
      <c r="F30" s="184">
        <v>0</v>
      </c>
      <c r="G30" s="52"/>
      <c r="H30" s="45">
        <v>0</v>
      </c>
      <c r="I30" s="53"/>
      <c r="J30" s="181">
        <v>0</v>
      </c>
      <c r="K30" s="53"/>
      <c r="L30" s="45">
        <v>0</v>
      </c>
      <c r="N30" s="51"/>
      <c r="O30" s="56"/>
      <c r="P30" s="54"/>
      <c r="Q30" s="56"/>
      <c r="R30" s="55"/>
      <c r="S30" s="56"/>
      <c r="T30" s="55"/>
      <c r="U30" s="56"/>
      <c r="V30" s="56"/>
      <c r="W30" s="176"/>
      <c r="X30" s="176"/>
      <c r="Y30" s="175"/>
      <c r="Z30" s="176"/>
      <c r="AA30" s="176"/>
    </row>
    <row r="31" spans="1:27" s="50" customFormat="1" ht="21.75" thickBot="1">
      <c r="A31" s="33" t="s">
        <v>234</v>
      </c>
      <c r="B31" s="46"/>
      <c r="C31" s="46"/>
      <c r="D31" s="128"/>
      <c r="E31" s="51"/>
      <c r="F31" s="57">
        <f>SUM(F28:F30)</f>
        <v>-84724708.55999987</v>
      </c>
      <c r="G31" s="54"/>
      <c r="H31" s="57">
        <f>SUM(H28:H30)</f>
        <v>-133834881.16000013</v>
      </c>
      <c r="I31" s="58"/>
      <c r="J31" s="15">
        <f>SUM(J28:J30)</f>
        <v>-34253083.84000003</v>
      </c>
      <c r="K31" s="58"/>
      <c r="L31" s="57">
        <f>SUM(L28:L30)</f>
        <v>-87414970.72999954</v>
      </c>
      <c r="N31" s="51">
        <f>SUM(F34:F35)-F31</f>
        <v>0</v>
      </c>
      <c r="O31" s="59"/>
      <c r="P31" s="51">
        <f>SUM(H34:H35)-H31</f>
        <v>0</v>
      </c>
      <c r="Q31" s="59"/>
      <c r="R31" s="51">
        <f>SUM(J34:J35)-J31</f>
        <v>0</v>
      </c>
      <c r="S31" s="59"/>
      <c r="T31" s="51">
        <f>SUM(L34:L35)-L31</f>
        <v>0</v>
      </c>
      <c r="U31" s="59"/>
      <c r="V31" s="59"/>
      <c r="W31" s="59"/>
      <c r="X31" s="177"/>
      <c r="Y31" s="175"/>
      <c r="Z31" s="59"/>
      <c r="AA31" s="177"/>
    </row>
    <row r="32" spans="1:27" ht="6.75" customHeight="1" thickTop="1">
      <c r="A32" s="8"/>
      <c r="B32" s="8"/>
      <c r="C32" s="8"/>
      <c r="D32" s="237"/>
      <c r="E32" s="8"/>
      <c r="F32" s="30"/>
      <c r="G32" s="29"/>
      <c r="H32" s="29"/>
      <c r="I32" s="8"/>
      <c r="J32" s="29"/>
      <c r="K32" s="8"/>
      <c r="L32" s="29"/>
      <c r="M32" s="8"/>
      <c r="N32" s="24"/>
      <c r="O32" s="45"/>
      <c r="P32" s="45"/>
      <c r="Q32" s="45"/>
      <c r="R32" s="24"/>
      <c r="S32" s="45"/>
      <c r="T32" s="24"/>
      <c r="U32" s="45"/>
      <c r="V32" s="45"/>
      <c r="W32" s="174"/>
      <c r="X32" s="174"/>
      <c r="Z32" s="174"/>
      <c r="AA32" s="174"/>
    </row>
    <row r="33" spans="1:27" ht="20.25" customHeight="1">
      <c r="A33" s="71" t="s">
        <v>152</v>
      </c>
      <c r="B33" s="12"/>
      <c r="C33" s="12"/>
      <c r="D33" s="237"/>
      <c r="E33" s="8"/>
      <c r="F33" s="54"/>
      <c r="G33" s="45"/>
      <c r="H33" s="45"/>
      <c r="I33" s="24"/>
      <c r="J33" s="45"/>
      <c r="K33" s="24"/>
      <c r="L33" s="45"/>
      <c r="M33" s="8"/>
      <c r="N33" s="24"/>
      <c r="O33" s="45"/>
      <c r="P33" s="45"/>
      <c r="Q33" s="45"/>
      <c r="R33" s="24"/>
      <c r="S33" s="45"/>
      <c r="T33" s="24"/>
      <c r="U33" s="45"/>
      <c r="V33" s="45"/>
      <c r="W33" s="174"/>
      <c r="X33" s="174"/>
      <c r="Z33" s="174"/>
      <c r="AA33" s="174"/>
    </row>
    <row r="34" spans="1:27" ht="20.25" customHeight="1" thickBot="1">
      <c r="A34" s="12"/>
      <c r="B34" s="71" t="s">
        <v>153</v>
      </c>
      <c r="C34" s="12"/>
      <c r="D34" s="237"/>
      <c r="E34" s="8"/>
      <c r="F34" s="194">
        <f>+F31-F35</f>
        <v>-84709252.55999987</v>
      </c>
      <c r="G34" s="60"/>
      <c r="H34" s="194">
        <f>+H31-H35</f>
        <v>-133821977.34000014</v>
      </c>
      <c r="I34" s="60"/>
      <c r="J34" s="194">
        <f>+J31-J35</f>
        <v>-34253083.84000003</v>
      </c>
      <c r="K34" s="60"/>
      <c r="L34" s="194">
        <f>+L31-L35</f>
        <v>-87414970.72999954</v>
      </c>
      <c r="M34" s="61">
        <f>ROUND(('[1]PL-T'!K26/1000),0)</f>
        <v>-14169</v>
      </c>
      <c r="N34" s="24"/>
      <c r="O34" s="60"/>
      <c r="P34" s="60"/>
      <c r="Q34" s="60"/>
      <c r="R34" s="60"/>
      <c r="S34" s="60"/>
      <c r="T34" s="60"/>
      <c r="U34" s="60"/>
      <c r="V34" s="60"/>
      <c r="W34" s="60"/>
      <c r="X34" s="60"/>
      <c r="Z34" s="60"/>
      <c r="AA34" s="60"/>
    </row>
    <row r="35" spans="1:27" ht="20.25" customHeight="1" thickBot="1" thickTop="1">
      <c r="A35" s="12"/>
      <c r="B35" s="1" t="s">
        <v>154</v>
      </c>
      <c r="C35" s="12"/>
      <c r="D35" s="237"/>
      <c r="E35" s="8"/>
      <c r="F35" s="203">
        <v>-15456</v>
      </c>
      <c r="G35" s="60"/>
      <c r="H35" s="197">
        <v>-12903.82</v>
      </c>
      <c r="I35" s="60"/>
      <c r="J35" s="197">
        <v>0</v>
      </c>
      <c r="K35" s="61"/>
      <c r="L35" s="196">
        <v>0</v>
      </c>
      <c r="M35" s="61">
        <f>ROUND(('[1]PL-T'!K25/1000),0)</f>
        <v>0</v>
      </c>
      <c r="N35" s="24">
        <f>SUM(F34:F35)-F28</f>
        <v>0</v>
      </c>
      <c r="O35" s="60">
        <f>SUM(H34:H35)-H28</f>
        <v>0</v>
      </c>
      <c r="P35" s="60"/>
      <c r="Q35" s="60">
        <f>J34-J28</f>
        <v>0</v>
      </c>
      <c r="R35" s="60"/>
      <c r="S35" s="60">
        <f>L34-L28</f>
        <v>0</v>
      </c>
      <c r="T35" s="60"/>
      <c r="U35" s="62"/>
      <c r="V35" s="62"/>
      <c r="W35" s="174"/>
      <c r="X35" s="174"/>
      <c r="Z35" s="174"/>
      <c r="AA35" s="174"/>
    </row>
    <row r="36" spans="1:27" ht="10.5" customHeight="1" thickTop="1">
      <c r="A36" s="12"/>
      <c r="B36" s="12"/>
      <c r="C36" s="12"/>
      <c r="D36" s="237"/>
      <c r="E36" s="8"/>
      <c r="F36" s="168"/>
      <c r="G36" s="60"/>
      <c r="H36" s="60"/>
      <c r="I36" s="60"/>
      <c r="J36" s="60"/>
      <c r="K36" s="60"/>
      <c r="L36" s="60"/>
      <c r="M36" s="61"/>
      <c r="N36" s="24"/>
      <c r="O36" s="60"/>
      <c r="P36" s="60"/>
      <c r="Q36" s="60"/>
      <c r="R36" s="60"/>
      <c r="S36" s="60"/>
      <c r="T36" s="60"/>
      <c r="U36" s="60"/>
      <c r="V36" s="60"/>
      <c r="W36" s="174"/>
      <c r="X36" s="174"/>
      <c r="Z36" s="174"/>
      <c r="AA36" s="174"/>
    </row>
    <row r="37" spans="1:27" ht="20.25" customHeight="1">
      <c r="A37" s="71" t="s">
        <v>155</v>
      </c>
      <c r="B37" s="12"/>
      <c r="C37" s="12"/>
      <c r="D37" s="237"/>
      <c r="E37" s="8"/>
      <c r="F37" s="30"/>
      <c r="G37" s="29"/>
      <c r="H37" s="30"/>
      <c r="I37" s="8"/>
      <c r="J37" s="29"/>
      <c r="K37" s="8"/>
      <c r="L37" s="29"/>
      <c r="M37" s="8"/>
      <c r="N37" s="24"/>
      <c r="O37" s="45"/>
      <c r="P37" s="45"/>
      <c r="Q37" s="45"/>
      <c r="R37" s="24"/>
      <c r="S37" s="45"/>
      <c r="T37" s="24"/>
      <c r="U37" s="45"/>
      <c r="V37" s="45"/>
      <c r="W37" s="174"/>
      <c r="X37" s="174"/>
      <c r="Z37" s="174"/>
      <c r="AA37" s="174"/>
    </row>
    <row r="38" spans="1:27" ht="20.25" customHeight="1" thickBot="1">
      <c r="A38" s="12"/>
      <c r="B38" s="71" t="s">
        <v>153</v>
      </c>
      <c r="C38" s="12"/>
      <c r="D38" s="237"/>
      <c r="E38" s="8"/>
      <c r="F38" s="195">
        <f>+F31-F39</f>
        <v>-84709252.55999987</v>
      </c>
      <c r="G38" s="60"/>
      <c r="H38" s="195">
        <f>+H31-H39</f>
        <v>-133821977.34000014</v>
      </c>
      <c r="I38" s="60"/>
      <c r="J38" s="195">
        <f>+J34</f>
        <v>-34253083.84000003</v>
      </c>
      <c r="K38" s="60"/>
      <c r="L38" s="195">
        <f>+L34</f>
        <v>-87414970.72999954</v>
      </c>
      <c r="M38" s="61" t="e">
        <f>ROUND(('[1]PL-T'!K30/1000),0)</f>
        <v>#REF!</v>
      </c>
      <c r="N38" s="24">
        <f>F38-SE_CON!M16</f>
        <v>0</v>
      </c>
      <c r="O38" s="60">
        <f>J38-SE_COM!M15</f>
        <v>0</v>
      </c>
      <c r="P38" s="60"/>
      <c r="Q38" s="60"/>
      <c r="R38" s="60"/>
      <c r="S38" s="60"/>
      <c r="T38" s="60"/>
      <c r="U38" s="60"/>
      <c r="V38" s="60"/>
      <c r="W38" s="60"/>
      <c r="X38" s="60"/>
      <c r="Z38" s="60"/>
      <c r="AA38" s="60"/>
    </row>
    <row r="39" spans="1:27" ht="20.25" customHeight="1" thickBot="1" thickTop="1">
      <c r="A39" s="12"/>
      <c r="B39" s="1" t="s">
        <v>154</v>
      </c>
      <c r="C39" s="12"/>
      <c r="D39" s="237"/>
      <c r="E39" s="8"/>
      <c r="F39" s="197">
        <f>+F35</f>
        <v>-15456</v>
      </c>
      <c r="G39" s="60"/>
      <c r="H39" s="197">
        <f>+H35</f>
        <v>-12903.82</v>
      </c>
      <c r="I39" s="60"/>
      <c r="J39" s="197">
        <f>+J35</f>
        <v>0</v>
      </c>
      <c r="K39" s="61"/>
      <c r="L39" s="197">
        <f>+L35</f>
        <v>0</v>
      </c>
      <c r="M39" s="61" t="e">
        <f>ROUND(('[1]PL-T'!K29/1000),0)</f>
        <v>#REF!</v>
      </c>
      <c r="N39" s="24">
        <f>SUM(F38:F39)-F31</f>
        <v>0</v>
      </c>
      <c r="O39" s="60">
        <f>SUM(H38:H39)-H31</f>
        <v>0</v>
      </c>
      <c r="P39" s="60"/>
      <c r="Q39" s="60">
        <f>J38-J31</f>
        <v>0</v>
      </c>
      <c r="R39" s="60"/>
      <c r="S39" s="60">
        <f>L38-L31</f>
        <v>0</v>
      </c>
      <c r="T39" s="60"/>
      <c r="U39" s="62"/>
      <c r="V39" s="62"/>
      <c r="W39" s="174"/>
      <c r="X39" s="174"/>
      <c r="Z39" s="174"/>
      <c r="AA39" s="174"/>
    </row>
    <row r="40" spans="1:27" ht="7.5" customHeight="1" thickTop="1">
      <c r="A40" s="8"/>
      <c r="B40" s="8"/>
      <c r="C40" s="8"/>
      <c r="D40" s="237"/>
      <c r="E40" s="8"/>
      <c r="F40" s="168"/>
      <c r="G40" s="60"/>
      <c r="H40" s="60"/>
      <c r="I40" s="60"/>
      <c r="J40" s="62"/>
      <c r="K40" s="61"/>
      <c r="L40" s="62"/>
      <c r="M40" s="61"/>
      <c r="N40" s="24"/>
      <c r="O40" s="60"/>
      <c r="P40" s="60"/>
      <c r="Q40" s="60">
        <f>J38-J31</f>
        <v>0</v>
      </c>
      <c r="R40" s="60"/>
      <c r="S40" s="62"/>
      <c r="T40" s="60"/>
      <c r="U40" s="62"/>
      <c r="V40" s="62"/>
      <c r="W40" s="174"/>
      <c r="X40" s="174"/>
      <c r="Z40" s="174"/>
      <c r="AA40" s="174"/>
    </row>
    <row r="41" spans="1:27" ht="20.25" customHeight="1">
      <c r="A41" s="174" t="s">
        <v>156</v>
      </c>
      <c r="B41" s="8"/>
      <c r="C41" s="8"/>
      <c r="D41" s="238"/>
      <c r="E41" s="8"/>
      <c r="F41" s="169"/>
      <c r="G41" s="61"/>
      <c r="H41" s="61"/>
      <c r="I41" s="60"/>
      <c r="J41" s="63"/>
      <c r="K41" s="61"/>
      <c r="L41" s="63"/>
      <c r="M41" s="61"/>
      <c r="N41" s="24"/>
      <c r="O41" s="60"/>
      <c r="P41" s="60"/>
      <c r="Q41" s="60"/>
      <c r="R41" s="60"/>
      <c r="S41" s="62"/>
      <c r="T41" s="60"/>
      <c r="U41" s="62"/>
      <c r="V41" s="62"/>
      <c r="W41" s="174"/>
      <c r="X41" s="174"/>
      <c r="Z41" s="174"/>
      <c r="AA41" s="174"/>
    </row>
    <row r="42" spans="1:27" s="51" customFormat="1" ht="20.25" customHeight="1" thickBot="1">
      <c r="A42" s="24"/>
      <c r="B42" s="231" t="s">
        <v>157</v>
      </c>
      <c r="C42" s="24"/>
      <c r="D42" s="238" t="s">
        <v>10</v>
      </c>
      <c r="E42" s="24"/>
      <c r="F42" s="248">
        <f>F34/F43</f>
        <v>-0.1466477463840726</v>
      </c>
      <c r="G42" s="62"/>
      <c r="H42" s="248">
        <f>H34/H43</f>
        <v>-0.24309635815954836</v>
      </c>
      <c r="I42" s="60"/>
      <c r="J42" s="248">
        <f>J34/J43</f>
        <v>-0.05929857010936077</v>
      </c>
      <c r="K42" s="61"/>
      <c r="L42" s="248">
        <f>L34/L43</f>
        <v>-0.15879500105648628</v>
      </c>
      <c r="M42" s="61"/>
      <c r="N42" s="24"/>
      <c r="O42" s="62"/>
      <c r="P42" s="62"/>
      <c r="Q42" s="62"/>
      <c r="R42" s="60"/>
      <c r="S42" s="62"/>
      <c r="T42" s="60"/>
      <c r="U42" s="62"/>
      <c r="V42" s="62"/>
      <c r="W42" s="62"/>
      <c r="X42" s="62"/>
      <c r="Z42" s="62"/>
      <c r="AA42" s="62"/>
    </row>
    <row r="43" spans="1:27" ht="20.25" customHeight="1" thickBot="1" thickTop="1">
      <c r="A43" s="64"/>
      <c r="B43" s="64" t="s">
        <v>158</v>
      </c>
      <c r="C43" s="8"/>
      <c r="D43" s="239"/>
      <c r="E43" s="8"/>
      <c r="F43" s="252">
        <v>577637602</v>
      </c>
      <c r="G43" s="8"/>
      <c r="H43" s="252">
        <v>550489437</v>
      </c>
      <c r="I43" s="8">
        <v>557637602</v>
      </c>
      <c r="J43" s="252">
        <v>577637602</v>
      </c>
      <c r="K43" s="8">
        <v>550489437</v>
      </c>
      <c r="L43" s="252">
        <v>550489437</v>
      </c>
      <c r="M43" s="8"/>
      <c r="N43" s="24"/>
      <c r="O43" s="66"/>
      <c r="P43" s="24"/>
      <c r="Q43" s="66"/>
      <c r="R43" s="24"/>
      <c r="S43" s="66"/>
      <c r="T43" s="24"/>
      <c r="U43" s="66"/>
      <c r="V43" s="66"/>
      <c r="W43" s="178"/>
      <c r="X43" s="178"/>
      <c r="Z43" s="178"/>
      <c r="AA43" s="178"/>
    </row>
    <row r="44" spans="1:27" ht="9" customHeight="1" thickTop="1">
      <c r="A44" s="64"/>
      <c r="B44" s="8"/>
      <c r="C44" s="8"/>
      <c r="D44" s="239"/>
      <c r="E44" s="8"/>
      <c r="F44" s="168"/>
      <c r="G44" s="8"/>
      <c r="H44" s="66"/>
      <c r="I44" s="8"/>
      <c r="J44" s="66"/>
      <c r="K44" s="8"/>
      <c r="L44" s="66"/>
      <c r="M44" s="8"/>
      <c r="N44" s="24"/>
      <c r="O44" s="66"/>
      <c r="P44" s="24"/>
      <c r="Q44" s="66"/>
      <c r="R44" s="24"/>
      <c r="S44" s="66"/>
      <c r="T44" s="24"/>
      <c r="U44" s="66"/>
      <c r="V44" s="66"/>
      <c r="W44" s="174"/>
      <c r="X44" s="174"/>
      <c r="Z44" s="174"/>
      <c r="AA44" s="174"/>
    </row>
    <row r="45" spans="1:27" ht="20.25" customHeight="1">
      <c r="A45" s="1" t="s">
        <v>159</v>
      </c>
      <c r="B45" s="1"/>
      <c r="C45" s="1"/>
      <c r="D45" s="240"/>
      <c r="E45" s="67"/>
      <c r="F45" s="170"/>
      <c r="G45" s="68"/>
      <c r="H45" s="68"/>
      <c r="I45" s="1"/>
      <c r="J45" s="69"/>
      <c r="K45" s="70"/>
      <c r="L45" s="69"/>
      <c r="M45" s="8"/>
      <c r="N45" s="41"/>
      <c r="O45" s="80"/>
      <c r="P45" s="80"/>
      <c r="Q45" s="80"/>
      <c r="R45" s="70"/>
      <c r="S45" s="69"/>
      <c r="T45" s="70"/>
      <c r="U45" s="69"/>
      <c r="V45" s="69"/>
      <c r="W45" s="174"/>
      <c r="X45" s="174"/>
      <c r="Z45" s="174"/>
      <c r="AA45" s="174"/>
    </row>
    <row r="46" spans="1:27" ht="20.25" customHeight="1" thickBot="1">
      <c r="A46" s="1"/>
      <c r="B46" s="231" t="s">
        <v>157</v>
      </c>
      <c r="C46" s="1"/>
      <c r="D46" s="241">
        <v>30</v>
      </c>
      <c r="E46" s="67"/>
      <c r="F46" s="250">
        <f>+F34/F47</f>
        <v>-0.14575501064843413</v>
      </c>
      <c r="G46" s="68"/>
      <c r="H46" s="249">
        <f>H34/H47</f>
        <v>-0.21735808481360966</v>
      </c>
      <c r="I46" s="71"/>
      <c r="J46" s="250">
        <f>J34/J47</f>
        <v>-0.05893758295535267</v>
      </c>
      <c r="K46" s="12"/>
      <c r="L46" s="250">
        <f>L34/L47</f>
        <v>-0.14198228870611027</v>
      </c>
      <c r="M46" s="8"/>
      <c r="N46" s="41"/>
      <c r="O46" s="69"/>
      <c r="P46" s="80"/>
      <c r="Q46" s="69"/>
      <c r="R46" s="179"/>
      <c r="S46" s="69"/>
      <c r="T46" s="179"/>
      <c r="U46" s="69"/>
      <c r="V46" s="69"/>
      <c r="W46" s="62"/>
      <c r="X46" s="62"/>
      <c r="Z46" s="62"/>
      <c r="AA46" s="62"/>
    </row>
    <row r="47" spans="1:27" ht="20.25" customHeight="1" thickBot="1" thickTop="1">
      <c r="A47" s="1"/>
      <c r="B47" s="64" t="s">
        <v>158</v>
      </c>
      <c r="C47" s="1"/>
      <c r="D47" s="240"/>
      <c r="E47" s="67"/>
      <c r="F47" s="253">
        <v>581175578</v>
      </c>
      <c r="G47" s="68"/>
      <c r="H47" s="252">
        <v>615675177</v>
      </c>
      <c r="I47" s="1"/>
      <c r="J47" s="253">
        <v>581175578</v>
      </c>
      <c r="K47" s="68"/>
      <c r="L47" s="252">
        <v>615675177</v>
      </c>
      <c r="M47" s="8"/>
      <c r="N47" s="41"/>
      <c r="O47" s="72"/>
      <c r="P47" s="80"/>
      <c r="Q47" s="72"/>
      <c r="R47" s="70"/>
      <c r="S47" s="72"/>
      <c r="T47" s="70"/>
      <c r="U47" s="72"/>
      <c r="V47" s="72"/>
      <c r="W47" s="72"/>
      <c r="X47" s="72"/>
      <c r="Z47" s="72"/>
      <c r="AA47" s="72"/>
    </row>
    <row r="48" spans="1:20" ht="15" customHeight="1" thickTop="1">
      <c r="A48" s="8"/>
      <c r="B48" s="8"/>
      <c r="C48" s="8"/>
      <c r="D48" s="65"/>
      <c r="E48" s="8"/>
      <c r="F48" s="8"/>
      <c r="G48" s="8"/>
      <c r="H48" s="8"/>
      <c r="I48" s="8"/>
      <c r="K48" s="8"/>
      <c r="M48" s="8"/>
      <c r="N48" s="24"/>
      <c r="O48" s="24"/>
      <c r="P48" s="24"/>
      <c r="Q48" s="24"/>
      <c r="R48" s="24"/>
      <c r="T48" s="24"/>
    </row>
    <row r="49" spans="1:20" ht="20.25" customHeight="1">
      <c r="A49" s="85" t="s">
        <v>227</v>
      </c>
      <c r="B49" s="8"/>
      <c r="C49" s="8"/>
      <c r="D49" s="65"/>
      <c r="E49" s="8"/>
      <c r="F49" s="8"/>
      <c r="G49" s="8"/>
      <c r="H49" s="8"/>
      <c r="I49" s="8"/>
      <c r="K49" s="8"/>
      <c r="M49" s="8"/>
      <c r="N49" s="24"/>
      <c r="O49" s="24"/>
      <c r="P49" s="24"/>
      <c r="Q49" s="24"/>
      <c r="R49" s="24"/>
      <c r="T49" s="24"/>
    </row>
    <row r="50" spans="1:20" ht="11.25" customHeight="1">
      <c r="A50" s="16"/>
      <c r="B50" s="8"/>
      <c r="C50" s="8"/>
      <c r="D50" s="65"/>
      <c r="E50" s="8"/>
      <c r="F50" s="8"/>
      <c r="G50" s="8"/>
      <c r="H50" s="8"/>
      <c r="I50" s="8"/>
      <c r="K50" s="8"/>
      <c r="M50" s="8"/>
      <c r="N50" s="24"/>
      <c r="O50" s="24"/>
      <c r="P50" s="24"/>
      <c r="Q50" s="24"/>
      <c r="R50" s="24"/>
      <c r="T50" s="24"/>
    </row>
    <row r="51" spans="1:20" ht="20.25" customHeight="1">
      <c r="A51" s="274" t="s">
        <v>28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8"/>
      <c r="N51" s="24"/>
      <c r="O51" s="24"/>
      <c r="P51" s="24"/>
      <c r="Q51" s="24"/>
      <c r="R51" s="24"/>
      <c r="T51" s="24"/>
    </row>
    <row r="52" spans="1:20" ht="20.25" customHeight="1">
      <c r="A52" s="1" t="s">
        <v>37</v>
      </c>
      <c r="J52" s="276" t="s">
        <v>49</v>
      </c>
      <c r="K52" s="276"/>
      <c r="L52" s="276"/>
      <c r="N52" s="24"/>
      <c r="O52" s="24"/>
      <c r="P52" s="24"/>
      <c r="Q52" s="24"/>
      <c r="R52" s="24"/>
      <c r="T52" s="24"/>
    </row>
    <row r="53" spans="1:20" ht="20.25" customHeight="1">
      <c r="A53" s="1"/>
      <c r="J53" s="34"/>
      <c r="K53" s="34"/>
      <c r="L53" s="34"/>
      <c r="N53" s="24"/>
      <c r="O53" s="24"/>
      <c r="P53" s="24"/>
      <c r="Q53" s="24"/>
      <c r="R53" s="24"/>
      <c r="T53" s="24"/>
    </row>
    <row r="54" spans="1:22" ht="20.25" customHeight="1">
      <c r="A54" s="272" t="s">
        <v>38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N54" s="273"/>
      <c r="O54" s="273"/>
      <c r="P54" s="273"/>
      <c r="Q54" s="273"/>
      <c r="R54" s="273"/>
      <c r="S54" s="273"/>
      <c r="T54" s="273"/>
      <c r="U54" s="273"/>
      <c r="V54" s="76"/>
    </row>
    <row r="55" spans="1:22" ht="20.25" customHeight="1">
      <c r="A55" s="272" t="s">
        <v>73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N55" s="273"/>
      <c r="O55" s="273"/>
      <c r="P55" s="273"/>
      <c r="Q55" s="273"/>
      <c r="R55" s="273"/>
      <c r="S55" s="273"/>
      <c r="T55" s="273"/>
      <c r="U55" s="273"/>
      <c r="V55" s="76"/>
    </row>
    <row r="56" spans="1:22" ht="20.25" customHeight="1">
      <c r="A56" s="272" t="s">
        <v>221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N56" s="273"/>
      <c r="O56" s="273"/>
      <c r="P56" s="273"/>
      <c r="Q56" s="273"/>
      <c r="R56" s="273"/>
      <c r="S56" s="273"/>
      <c r="T56" s="273"/>
      <c r="U56" s="273"/>
      <c r="V56" s="76"/>
    </row>
    <row r="57" spans="4:22" ht="20.25" customHeight="1">
      <c r="D57" s="37"/>
      <c r="E57" s="38"/>
      <c r="F57" s="280" t="s">
        <v>40</v>
      </c>
      <c r="G57" s="280"/>
      <c r="H57" s="280"/>
      <c r="I57" s="280"/>
      <c r="J57" s="280"/>
      <c r="K57" s="280"/>
      <c r="L57" s="280"/>
      <c r="M57" s="281"/>
      <c r="N57" s="38"/>
      <c r="O57" s="51"/>
      <c r="P57" s="51"/>
      <c r="Q57" s="51"/>
      <c r="R57" s="51"/>
      <c r="S57" s="51"/>
      <c r="T57" s="51"/>
      <c r="U57" s="51"/>
      <c r="V57" s="51"/>
    </row>
    <row r="58" spans="4:22" ht="20.25" customHeight="1">
      <c r="D58" s="37"/>
      <c r="E58" s="38"/>
      <c r="F58" s="267" t="s">
        <v>41</v>
      </c>
      <c r="G58" s="267"/>
      <c r="H58" s="267"/>
      <c r="I58" s="39"/>
      <c r="J58" s="267" t="s">
        <v>42</v>
      </c>
      <c r="K58" s="267"/>
      <c r="L58" s="267"/>
      <c r="M58" s="40"/>
      <c r="N58" s="38"/>
      <c r="O58" s="279"/>
      <c r="P58" s="279"/>
      <c r="Q58" s="279"/>
      <c r="R58" s="39"/>
      <c r="S58" s="279"/>
      <c r="T58" s="279"/>
      <c r="U58" s="279"/>
      <c r="V58" s="41"/>
    </row>
    <row r="59" spans="4:27" s="4" customFormat="1" ht="20.25" customHeight="1">
      <c r="D59" s="223" t="s">
        <v>43</v>
      </c>
      <c r="E59" s="42"/>
      <c r="F59" s="211">
        <v>2012</v>
      </c>
      <c r="G59" s="206"/>
      <c r="H59" s="211">
        <v>2011</v>
      </c>
      <c r="I59" s="207"/>
      <c r="J59" s="211">
        <v>2012</v>
      </c>
      <c r="K59" s="206"/>
      <c r="L59" s="211">
        <v>2011</v>
      </c>
      <c r="N59" s="77"/>
      <c r="O59" s="43"/>
      <c r="P59" s="43"/>
      <c r="Q59" s="44"/>
      <c r="R59" s="43"/>
      <c r="S59" s="44"/>
      <c r="T59" s="43"/>
      <c r="U59" s="44"/>
      <c r="V59" s="44"/>
      <c r="W59" s="38"/>
      <c r="X59" s="38"/>
      <c r="Y59" s="38"/>
      <c r="Z59" s="38"/>
      <c r="AA59" s="38"/>
    </row>
    <row r="60" spans="1:22" ht="20.25" customHeight="1">
      <c r="A60" s="64" t="s">
        <v>136</v>
      </c>
      <c r="B60" s="64"/>
      <c r="C60" s="8"/>
      <c r="D60" s="237"/>
      <c r="E60" s="8"/>
      <c r="F60" s="8"/>
      <c r="G60" s="8"/>
      <c r="H60" s="8"/>
      <c r="I60" s="8"/>
      <c r="J60" s="29"/>
      <c r="K60" s="8"/>
      <c r="L60" s="29"/>
      <c r="M60" s="8"/>
      <c r="N60" s="24"/>
      <c r="O60" s="24"/>
      <c r="P60" s="24"/>
      <c r="Q60" s="24"/>
      <c r="R60" s="24"/>
      <c r="S60" s="45"/>
      <c r="T60" s="24"/>
      <c r="U60" s="45"/>
      <c r="V60" s="45"/>
    </row>
    <row r="61" spans="1:22" ht="20.25" customHeight="1">
      <c r="A61" s="1"/>
      <c r="B61" s="1" t="s">
        <v>137</v>
      </c>
      <c r="C61" s="8"/>
      <c r="D61" s="237"/>
      <c r="E61" s="24"/>
      <c r="G61" s="45"/>
      <c r="H61" s="45"/>
      <c r="I61" s="24"/>
      <c r="J61" s="45"/>
      <c r="K61" s="24"/>
      <c r="L61" s="45"/>
      <c r="M61" s="8"/>
      <c r="N61" s="24"/>
      <c r="O61" s="45"/>
      <c r="P61" s="45"/>
      <c r="Q61" s="45"/>
      <c r="R61" s="24"/>
      <c r="S61" s="45"/>
      <c r="T61" s="24"/>
      <c r="U61" s="45"/>
      <c r="V61" s="45"/>
    </row>
    <row r="62" spans="1:22" ht="20.25" customHeight="1">
      <c r="A62" s="8"/>
      <c r="B62" s="12" t="s">
        <v>6</v>
      </c>
      <c r="C62" s="8"/>
      <c r="D62" s="237"/>
      <c r="E62" s="24"/>
      <c r="G62" s="45"/>
      <c r="H62" s="45"/>
      <c r="I62" s="24"/>
      <c r="J62" s="45"/>
      <c r="K62" s="24"/>
      <c r="L62" s="45"/>
      <c r="M62" s="8"/>
      <c r="N62" s="24"/>
      <c r="O62" s="45"/>
      <c r="P62" s="45"/>
      <c r="Q62" s="45"/>
      <c r="R62" s="24"/>
      <c r="S62" s="45"/>
      <c r="T62" s="24"/>
      <c r="U62" s="45"/>
      <c r="V62" s="45"/>
    </row>
    <row r="63" spans="1:22" ht="20.25" customHeight="1">
      <c r="A63" s="8"/>
      <c r="B63" s="12" t="s">
        <v>30</v>
      </c>
      <c r="C63" s="8"/>
      <c r="D63" s="237"/>
      <c r="E63" s="24"/>
      <c r="G63" s="45"/>
      <c r="H63" s="45"/>
      <c r="I63" s="24"/>
      <c r="J63" s="45"/>
      <c r="K63" s="24"/>
      <c r="L63" s="45"/>
      <c r="M63" s="8"/>
      <c r="N63" s="24"/>
      <c r="O63" s="45"/>
      <c r="P63" s="45"/>
      <c r="Q63" s="45"/>
      <c r="R63" s="24"/>
      <c r="S63" s="45"/>
      <c r="T63" s="24"/>
      <c r="U63" s="45"/>
      <c r="V63" s="45"/>
    </row>
    <row r="64" spans="1:22" ht="20.25" customHeight="1">
      <c r="A64" s="8"/>
      <c r="B64" s="1" t="s">
        <v>138</v>
      </c>
      <c r="C64" s="8"/>
      <c r="D64" s="237"/>
      <c r="E64" s="24"/>
      <c r="G64" s="45"/>
      <c r="H64" s="45"/>
      <c r="I64" s="24"/>
      <c r="J64" s="45"/>
      <c r="K64" s="24"/>
      <c r="L64" s="45"/>
      <c r="M64" s="8"/>
      <c r="N64" s="24"/>
      <c r="O64" s="45"/>
      <c r="P64" s="45"/>
      <c r="Q64" s="45"/>
      <c r="R64" s="24"/>
      <c r="S64" s="45"/>
      <c r="T64" s="24"/>
      <c r="U64" s="45"/>
      <c r="V64" s="45"/>
    </row>
    <row r="65" spans="1:22" ht="20.25" customHeight="1">
      <c r="A65" s="8"/>
      <c r="B65" s="8"/>
      <c r="C65" s="216" t="s">
        <v>139</v>
      </c>
      <c r="D65" s="237"/>
      <c r="E65" s="8"/>
      <c r="F65" s="47">
        <f>SUM(F61:F64)</f>
        <v>0</v>
      </c>
      <c r="G65" s="45"/>
      <c r="H65" s="47">
        <f>SUM(H61:H64)</f>
        <v>0</v>
      </c>
      <c r="I65" s="8"/>
      <c r="J65" s="47">
        <f>SUM(J61:J64)</f>
        <v>0</v>
      </c>
      <c r="K65" s="8"/>
      <c r="L65" s="47">
        <f>SUM(L61:L64)</f>
        <v>0</v>
      </c>
      <c r="M65" s="8"/>
      <c r="N65" s="24"/>
      <c r="O65" s="45"/>
      <c r="P65" s="45"/>
      <c r="Q65" s="45"/>
      <c r="R65" s="24"/>
      <c r="S65" s="45"/>
      <c r="T65" s="24"/>
      <c r="U65" s="45"/>
      <c r="V65" s="45"/>
    </row>
    <row r="66" spans="1:22" ht="20.25" customHeight="1">
      <c r="A66" s="1" t="s">
        <v>140</v>
      </c>
      <c r="B66" s="64"/>
      <c r="C66" s="8"/>
      <c r="D66" s="237"/>
      <c r="E66" s="8"/>
      <c r="F66" s="29"/>
      <c r="G66" s="29"/>
      <c r="H66" s="29"/>
      <c r="I66" s="8"/>
      <c r="J66" s="29"/>
      <c r="K66" s="8"/>
      <c r="L66" s="29"/>
      <c r="M66" s="8"/>
      <c r="N66" s="24"/>
      <c r="O66" s="45"/>
      <c r="P66" s="45"/>
      <c r="Q66" s="45"/>
      <c r="R66" s="24"/>
      <c r="S66" s="45"/>
      <c r="T66" s="24"/>
      <c r="U66" s="45"/>
      <c r="V66" s="45"/>
    </row>
    <row r="67" spans="1:22" ht="20.25" customHeight="1">
      <c r="A67" s="1"/>
      <c r="B67" s="1" t="s">
        <v>141</v>
      </c>
      <c r="C67" s="8"/>
      <c r="D67" s="237"/>
      <c r="E67" s="24"/>
      <c r="G67" s="45"/>
      <c r="H67" s="45"/>
      <c r="I67" s="8"/>
      <c r="J67" s="29"/>
      <c r="K67" s="8"/>
      <c r="L67" s="45"/>
      <c r="M67" s="8"/>
      <c r="N67" s="24"/>
      <c r="O67" s="45"/>
      <c r="P67" s="45"/>
      <c r="Q67" s="45"/>
      <c r="R67" s="24"/>
      <c r="S67" s="45"/>
      <c r="T67" s="24"/>
      <c r="U67" s="45"/>
      <c r="V67" s="45"/>
    </row>
    <row r="68" spans="1:22" ht="20.25" customHeight="1">
      <c r="A68" s="64"/>
      <c r="B68" s="64" t="s">
        <v>142</v>
      </c>
      <c r="C68" s="8"/>
      <c r="D68" s="237"/>
      <c r="E68" s="24"/>
      <c r="G68" s="45"/>
      <c r="H68" s="45"/>
      <c r="I68" s="8"/>
      <c r="J68" s="29"/>
      <c r="K68" s="8"/>
      <c r="L68" s="45"/>
      <c r="M68" s="8"/>
      <c r="N68" s="24"/>
      <c r="O68" s="45"/>
      <c r="P68" s="45"/>
      <c r="Q68" s="45"/>
      <c r="R68" s="24"/>
      <c r="S68" s="45"/>
      <c r="T68" s="24"/>
      <c r="U68" s="45"/>
      <c r="V68" s="45"/>
    </row>
    <row r="69" spans="1:22" ht="20.25" customHeight="1">
      <c r="A69" s="1"/>
      <c r="B69" s="1" t="s">
        <v>143</v>
      </c>
      <c r="C69" s="8"/>
      <c r="D69" s="237"/>
      <c r="E69" s="24"/>
      <c r="G69" s="45"/>
      <c r="H69" s="45"/>
      <c r="I69" s="8"/>
      <c r="J69" s="29"/>
      <c r="K69" s="8"/>
      <c r="L69" s="45"/>
      <c r="M69" s="8"/>
      <c r="N69" s="24"/>
      <c r="O69" s="45"/>
      <c r="P69" s="45"/>
      <c r="Q69" s="45"/>
      <c r="R69" s="24"/>
      <c r="S69" s="45"/>
      <c r="T69" s="24"/>
      <c r="U69" s="45"/>
      <c r="V69" s="45"/>
    </row>
    <row r="70" spans="1:22" ht="20.25" customHeight="1">
      <c r="A70" s="8"/>
      <c r="B70" s="12" t="s">
        <v>160</v>
      </c>
      <c r="C70" s="12"/>
      <c r="D70" s="237" t="s">
        <v>217</v>
      </c>
      <c r="E70" s="24"/>
      <c r="G70" s="45"/>
      <c r="H70" s="45"/>
      <c r="I70" s="8"/>
      <c r="J70" s="29"/>
      <c r="K70" s="8"/>
      <c r="L70" s="45"/>
      <c r="M70" s="8"/>
      <c r="N70" s="24"/>
      <c r="O70" s="45"/>
      <c r="P70" s="45"/>
      <c r="Q70" s="45"/>
      <c r="R70" s="24"/>
      <c r="S70" s="45"/>
      <c r="T70" s="24"/>
      <c r="U70" s="45"/>
      <c r="V70" s="45"/>
    </row>
    <row r="71" spans="1:22" ht="20.25" customHeight="1">
      <c r="A71" s="8"/>
      <c r="B71" s="12" t="s">
        <v>161</v>
      </c>
      <c r="C71" s="12"/>
      <c r="D71" s="237" t="s">
        <v>218</v>
      </c>
      <c r="E71" s="24"/>
      <c r="G71" s="45"/>
      <c r="H71" s="45"/>
      <c r="I71" s="8"/>
      <c r="J71" s="29"/>
      <c r="K71" s="8"/>
      <c r="L71" s="45"/>
      <c r="M71" s="8"/>
      <c r="N71" s="24"/>
      <c r="O71" s="45"/>
      <c r="P71" s="45"/>
      <c r="Q71" s="45"/>
      <c r="R71" s="24"/>
      <c r="S71" s="45"/>
      <c r="T71" s="24"/>
      <c r="U71" s="45"/>
      <c r="V71" s="45"/>
    </row>
    <row r="72" spans="2:22" ht="20.25" customHeight="1">
      <c r="B72" s="1" t="s">
        <v>144</v>
      </c>
      <c r="C72" s="8"/>
      <c r="D72" s="237" t="s">
        <v>8</v>
      </c>
      <c r="E72" s="24"/>
      <c r="G72" s="45"/>
      <c r="H72" s="48"/>
      <c r="I72" s="24"/>
      <c r="J72" s="48"/>
      <c r="K72" s="24"/>
      <c r="L72" s="48"/>
      <c r="M72" s="8"/>
      <c r="N72" s="24"/>
      <c r="O72" s="45"/>
      <c r="P72" s="45"/>
      <c r="Q72" s="45"/>
      <c r="R72" s="24"/>
      <c r="S72" s="45"/>
      <c r="T72" s="24"/>
      <c r="U72" s="45"/>
      <c r="V72" s="45"/>
    </row>
    <row r="73" spans="1:22" ht="20.25" customHeight="1">
      <c r="A73" s="8"/>
      <c r="B73" s="8"/>
      <c r="C73" s="1" t="s">
        <v>145</v>
      </c>
      <c r="D73" s="237"/>
      <c r="E73" s="8"/>
      <c r="F73" s="47">
        <f>SUM(F67:F72)</f>
        <v>0</v>
      </c>
      <c r="G73" s="45"/>
      <c r="H73" s="47">
        <f>SUM(H67:H72)</f>
        <v>0</v>
      </c>
      <c r="I73" s="8"/>
      <c r="J73" s="47">
        <f>SUM(J67:J72)</f>
        <v>0</v>
      </c>
      <c r="K73" s="8"/>
      <c r="L73" s="47">
        <f>SUM(L67:L72)</f>
        <v>0</v>
      </c>
      <c r="M73" s="8"/>
      <c r="N73" s="24"/>
      <c r="O73" s="45"/>
      <c r="P73" s="45"/>
      <c r="Q73" s="45"/>
      <c r="R73" s="24"/>
      <c r="S73" s="45"/>
      <c r="T73" s="24"/>
      <c r="U73" s="45"/>
      <c r="V73" s="45"/>
    </row>
    <row r="74" spans="1:27" ht="20.25" customHeight="1">
      <c r="A74" s="120" t="s">
        <v>146</v>
      </c>
      <c r="C74" s="8"/>
      <c r="D74" s="237" t="s">
        <v>32</v>
      </c>
      <c r="E74" s="8"/>
      <c r="F74" s="193">
        <v>1843487.42</v>
      </c>
      <c r="G74" s="45"/>
      <c r="H74" s="48"/>
      <c r="I74" s="8"/>
      <c r="J74" s="48">
        <v>0</v>
      </c>
      <c r="K74" s="8"/>
      <c r="L74" s="48">
        <v>0</v>
      </c>
      <c r="M74" s="8"/>
      <c r="N74" s="24"/>
      <c r="O74" s="45"/>
      <c r="P74" s="45"/>
      <c r="Q74" s="45"/>
      <c r="R74" s="24"/>
      <c r="S74" s="45"/>
      <c r="T74" s="24"/>
      <c r="U74" s="45"/>
      <c r="V74" s="45"/>
      <c r="W74" s="119"/>
      <c r="X74" s="119"/>
      <c r="Z74" s="119"/>
      <c r="AA74" s="119"/>
    </row>
    <row r="75" spans="1:27" ht="20.25" customHeight="1">
      <c r="A75" s="1" t="s">
        <v>147</v>
      </c>
      <c r="B75" s="8"/>
      <c r="C75" s="8"/>
      <c r="D75" s="237"/>
      <c r="E75" s="8"/>
      <c r="F75" s="30">
        <f>+F65-F73-F74</f>
        <v>-1843487.42</v>
      </c>
      <c r="G75" s="29"/>
      <c r="H75" s="30">
        <f>+H65-H73-H74</f>
        <v>0</v>
      </c>
      <c r="I75" s="8"/>
      <c r="J75" s="30">
        <f>+J65-J73-J74</f>
        <v>0</v>
      </c>
      <c r="K75" s="8"/>
      <c r="L75" s="30">
        <f>+L65-L73-L74</f>
        <v>0</v>
      </c>
      <c r="M75" s="8"/>
      <c r="N75" s="24"/>
      <c r="O75" s="45"/>
      <c r="P75" s="45"/>
      <c r="Q75" s="45"/>
      <c r="R75" s="24"/>
      <c r="S75" s="45"/>
      <c r="T75" s="24"/>
      <c r="U75" s="45"/>
      <c r="V75" s="45"/>
      <c r="W75" s="119"/>
      <c r="X75" s="119"/>
      <c r="Z75" s="119"/>
      <c r="AA75" s="119"/>
    </row>
    <row r="76" spans="1:27" ht="20.25" customHeight="1">
      <c r="A76" s="1" t="s">
        <v>148</v>
      </c>
      <c r="B76" s="8"/>
      <c r="C76" s="8"/>
      <c r="D76" s="237" t="s">
        <v>7</v>
      </c>
      <c r="E76" s="24"/>
      <c r="F76" s="30">
        <v>0</v>
      </c>
      <c r="G76" s="45"/>
      <c r="H76" s="48"/>
      <c r="I76" s="24"/>
      <c r="J76" s="29"/>
      <c r="K76" s="24"/>
      <c r="L76" s="48"/>
      <c r="M76" s="8"/>
      <c r="N76" s="24"/>
      <c r="O76" s="45"/>
      <c r="P76" s="45"/>
      <c r="Q76" s="45"/>
      <c r="R76" s="24"/>
      <c r="S76" s="45"/>
      <c r="T76" s="24"/>
      <c r="U76" s="45"/>
      <c r="V76" s="45"/>
      <c r="W76" s="174"/>
      <c r="X76" s="174"/>
      <c r="Z76" s="174"/>
      <c r="AA76" s="174"/>
    </row>
    <row r="77" spans="1:27" ht="20.25" customHeight="1" thickBot="1">
      <c r="A77" s="46" t="s">
        <v>149</v>
      </c>
      <c r="B77" s="8"/>
      <c r="C77" s="8"/>
      <c r="D77" s="237"/>
      <c r="E77" s="8"/>
      <c r="F77" s="183">
        <f>+F75-F76</f>
        <v>-1843487.42</v>
      </c>
      <c r="G77" s="45"/>
      <c r="H77" s="49">
        <f>+H75-H76</f>
        <v>0</v>
      </c>
      <c r="I77" s="8"/>
      <c r="J77" s="49">
        <f>+J75-J76</f>
        <v>0</v>
      </c>
      <c r="K77" s="8"/>
      <c r="L77" s="49">
        <f>+L75-L76</f>
        <v>0</v>
      </c>
      <c r="M77" s="8"/>
      <c r="N77" s="24"/>
      <c r="O77" s="45"/>
      <c r="P77" s="45"/>
      <c r="Q77" s="45"/>
      <c r="R77" s="24"/>
      <c r="S77" s="45"/>
      <c r="T77" s="24"/>
      <c r="U77" s="45"/>
      <c r="V77" s="45"/>
      <c r="W77" s="45"/>
      <c r="X77" s="45"/>
      <c r="Z77" s="45"/>
      <c r="AA77" s="45"/>
    </row>
    <row r="78" spans="1:22" ht="6" customHeight="1" thickTop="1">
      <c r="A78" s="12"/>
      <c r="B78" s="8"/>
      <c r="C78" s="8"/>
      <c r="D78" s="237"/>
      <c r="E78" s="8"/>
      <c r="F78" s="45"/>
      <c r="G78" s="45"/>
      <c r="H78" s="45"/>
      <c r="I78" s="24"/>
      <c r="J78" s="45"/>
      <c r="K78" s="24"/>
      <c r="L78" s="45"/>
      <c r="M78" s="8"/>
      <c r="N78" s="24"/>
      <c r="O78" s="45"/>
      <c r="P78" s="45"/>
      <c r="Q78" s="45"/>
      <c r="R78" s="24"/>
      <c r="S78" s="45"/>
      <c r="T78" s="24"/>
      <c r="U78" s="45"/>
      <c r="V78" s="45"/>
    </row>
    <row r="79" spans="1:27" s="50" customFormat="1" ht="21">
      <c r="A79" s="33" t="s">
        <v>150</v>
      </c>
      <c r="C79" s="46"/>
      <c r="D79" s="128"/>
      <c r="E79" s="51"/>
      <c r="F79" s="45">
        <f>+W30</f>
        <v>0</v>
      </c>
      <c r="G79" s="45"/>
      <c r="H79" s="45">
        <f>+Z30</f>
        <v>0</v>
      </c>
      <c r="I79" s="8"/>
      <c r="J79" s="48">
        <f>X30</f>
        <v>0</v>
      </c>
      <c r="K79" s="8"/>
      <c r="L79" s="45">
        <f>+AA30</f>
        <v>0</v>
      </c>
      <c r="N79" s="51"/>
      <c r="O79" s="78"/>
      <c r="P79" s="52"/>
      <c r="Q79" s="78"/>
      <c r="R79" s="53"/>
      <c r="S79" s="78"/>
      <c r="T79" s="53"/>
      <c r="U79" s="78"/>
      <c r="V79" s="78"/>
      <c r="W79" s="175"/>
      <c r="X79" s="175"/>
      <c r="Y79" s="175"/>
      <c r="Z79" s="175"/>
      <c r="AA79" s="175"/>
    </row>
    <row r="80" spans="1:27" s="50" customFormat="1" ht="21.75" thickBot="1">
      <c r="A80" s="33" t="s">
        <v>151</v>
      </c>
      <c r="B80" s="46"/>
      <c r="C80" s="46"/>
      <c r="D80" s="128"/>
      <c r="E80" s="51"/>
      <c r="F80" s="57">
        <f>SUM(F77:F79)</f>
        <v>-1843487.42</v>
      </c>
      <c r="G80" s="54"/>
      <c r="H80" s="57">
        <f>SUM(H77:H79)</f>
        <v>0</v>
      </c>
      <c r="I80" s="58"/>
      <c r="J80" s="57">
        <f>SUM(J77:J79)</f>
        <v>0</v>
      </c>
      <c r="K80" s="58"/>
      <c r="L80" s="57">
        <f>SUM(L77:L79)</f>
        <v>0</v>
      </c>
      <c r="N80" s="51"/>
      <c r="O80" s="59"/>
      <c r="P80" s="54"/>
      <c r="Q80" s="59"/>
      <c r="R80" s="58"/>
      <c r="S80" s="59"/>
      <c r="T80" s="58"/>
      <c r="U80" s="59"/>
      <c r="V80" s="59"/>
      <c r="W80" s="175"/>
      <c r="X80" s="175"/>
      <c r="Y80" s="175"/>
      <c r="Z80" s="175"/>
      <c r="AA80" s="175"/>
    </row>
    <row r="81" spans="1:22" ht="9.75" customHeight="1" thickTop="1">
      <c r="A81" s="8"/>
      <c r="B81" s="8"/>
      <c r="C81" s="8"/>
      <c r="D81" s="237"/>
      <c r="E81" s="8"/>
      <c r="F81" s="29"/>
      <c r="G81" s="29"/>
      <c r="H81" s="29"/>
      <c r="I81" s="8"/>
      <c r="J81" s="29"/>
      <c r="K81" s="8"/>
      <c r="L81" s="29"/>
      <c r="M81" s="8"/>
      <c r="N81" s="24"/>
      <c r="O81" s="45"/>
      <c r="P81" s="45"/>
      <c r="Q81" s="45"/>
      <c r="R81" s="24"/>
      <c r="S81" s="45"/>
      <c r="T81" s="24"/>
      <c r="U81" s="45"/>
      <c r="V81" s="45"/>
    </row>
    <row r="82" spans="1:22" ht="20.25" customHeight="1">
      <c r="A82" s="71" t="s">
        <v>152</v>
      </c>
      <c r="B82" s="12"/>
      <c r="C82" s="12"/>
      <c r="D82" s="237"/>
      <c r="E82" s="8"/>
      <c r="F82" s="45"/>
      <c r="G82" s="45"/>
      <c r="H82" s="45"/>
      <c r="I82" s="24"/>
      <c r="J82" s="45"/>
      <c r="K82" s="24"/>
      <c r="L82" s="45"/>
      <c r="M82" s="8"/>
      <c r="N82" s="24"/>
      <c r="O82" s="45"/>
      <c r="P82" s="45"/>
      <c r="Q82" s="45"/>
      <c r="R82" s="24"/>
      <c r="S82" s="45"/>
      <c r="T82" s="24"/>
      <c r="U82" s="45"/>
      <c r="V82" s="45"/>
    </row>
    <row r="83" spans="1:22" ht="20.25" customHeight="1" thickBot="1">
      <c r="A83" s="12"/>
      <c r="B83" s="71" t="s">
        <v>153</v>
      </c>
      <c r="C83" s="12"/>
      <c r="D83" s="237"/>
      <c r="E83" s="8"/>
      <c r="F83" s="194">
        <f>+F77-F84</f>
        <v>-1843487.42</v>
      </c>
      <c r="G83" s="60"/>
      <c r="H83" s="195">
        <f>+H77-H84</f>
        <v>0</v>
      </c>
      <c r="I83" s="60"/>
      <c r="J83" s="195">
        <f>+J77-J84</f>
        <v>0</v>
      </c>
      <c r="K83" s="24"/>
      <c r="L83" s="195">
        <f>+L77-L84</f>
        <v>0</v>
      </c>
      <c r="M83" s="61" t="e">
        <f>ROUND(('[1]PL-T'!K77/1000),0)</f>
        <v>#REF!</v>
      </c>
      <c r="N83" s="24"/>
      <c r="O83" s="60"/>
      <c r="P83" s="60"/>
      <c r="Q83" s="60"/>
      <c r="R83" s="60"/>
      <c r="S83" s="60"/>
      <c r="T83" s="60"/>
      <c r="U83" s="60"/>
      <c r="V83" s="60"/>
    </row>
    <row r="84" spans="1:22" ht="20.25" customHeight="1" thickBot="1" thickTop="1">
      <c r="A84" s="12"/>
      <c r="B84" s="1" t="s">
        <v>154</v>
      </c>
      <c r="C84" s="12"/>
      <c r="D84" s="237"/>
      <c r="E84" s="8"/>
      <c r="F84" s="203"/>
      <c r="G84" s="60"/>
      <c r="H84" s="197"/>
      <c r="I84" s="60"/>
      <c r="J84" s="196">
        <v>0</v>
      </c>
      <c r="K84" s="61"/>
      <c r="L84" s="196">
        <v>0</v>
      </c>
      <c r="M84" s="61" t="e">
        <f>ROUND(('[1]PL-T'!K76/1000),0)</f>
        <v>#REF!</v>
      </c>
      <c r="N84" s="24"/>
      <c r="O84" s="60"/>
      <c r="P84" s="60"/>
      <c r="Q84" s="60"/>
      <c r="R84" s="60"/>
      <c r="S84" s="62"/>
      <c r="T84" s="60"/>
      <c r="U84" s="62"/>
      <c r="V84" s="62"/>
    </row>
    <row r="85" spans="1:22" ht="10.5" customHeight="1" thickTop="1">
      <c r="A85" s="12"/>
      <c r="B85" s="12"/>
      <c r="C85" s="12"/>
      <c r="D85" s="237"/>
      <c r="E85" s="8"/>
      <c r="F85" s="168"/>
      <c r="G85" s="60"/>
      <c r="H85" s="60"/>
      <c r="I85" s="60"/>
      <c r="J85" s="60"/>
      <c r="K85" s="60"/>
      <c r="L85" s="60"/>
      <c r="M85" s="61"/>
      <c r="N85" s="24"/>
      <c r="O85" s="60"/>
      <c r="P85" s="60"/>
      <c r="Q85" s="60"/>
      <c r="R85" s="60"/>
      <c r="S85" s="60"/>
      <c r="T85" s="60"/>
      <c r="U85" s="60"/>
      <c r="V85" s="60"/>
    </row>
    <row r="86" spans="1:22" ht="20.25" customHeight="1">
      <c r="A86" s="71" t="s">
        <v>155</v>
      </c>
      <c r="B86" s="12"/>
      <c r="C86" s="12"/>
      <c r="D86" s="237"/>
      <c r="E86" s="8"/>
      <c r="F86" s="30"/>
      <c r="G86" s="29"/>
      <c r="H86" s="29"/>
      <c r="I86" s="24"/>
      <c r="J86" s="45"/>
      <c r="K86" s="24"/>
      <c r="L86" s="45"/>
      <c r="M86" s="8"/>
      <c r="N86" s="24"/>
      <c r="O86" s="45"/>
      <c r="P86" s="45"/>
      <c r="Q86" s="45"/>
      <c r="R86" s="24"/>
      <c r="S86" s="45"/>
      <c r="T86" s="24"/>
      <c r="U86" s="45"/>
      <c r="V86" s="45"/>
    </row>
    <row r="87" spans="1:22" ht="20.25" customHeight="1" thickBot="1">
      <c r="A87" s="12"/>
      <c r="B87" s="71" t="s">
        <v>153</v>
      </c>
      <c r="C87" s="12"/>
      <c r="D87" s="237"/>
      <c r="E87" s="8"/>
      <c r="F87" s="195">
        <f>+F80-F88</f>
        <v>-1843487.42</v>
      </c>
      <c r="G87" s="60"/>
      <c r="H87" s="195">
        <f>+H80-H88</f>
        <v>0</v>
      </c>
      <c r="I87" s="60"/>
      <c r="J87" s="195">
        <f>+J80-J88</f>
        <v>0</v>
      </c>
      <c r="K87" s="60"/>
      <c r="L87" s="195">
        <f>+L80-L88</f>
        <v>0</v>
      </c>
      <c r="M87" s="61" t="e">
        <f>ROUND(('[1]PL-T'!K81/1000),0)</f>
        <v>#REF!</v>
      </c>
      <c r="N87" s="24"/>
      <c r="O87" s="60"/>
      <c r="P87" s="60"/>
      <c r="Q87" s="60"/>
      <c r="R87" s="60"/>
      <c r="S87" s="60"/>
      <c r="T87" s="60"/>
      <c r="U87" s="60"/>
      <c r="V87" s="60"/>
    </row>
    <row r="88" spans="1:22" ht="20.25" customHeight="1" thickBot="1" thickTop="1">
      <c r="A88" s="12"/>
      <c r="B88" s="1" t="s">
        <v>154</v>
      </c>
      <c r="C88" s="12"/>
      <c r="D88" s="237"/>
      <c r="E88" s="8"/>
      <c r="F88" s="197">
        <f>+F84</f>
        <v>0</v>
      </c>
      <c r="G88" s="60"/>
      <c r="H88" s="197">
        <f>+H84</f>
        <v>0</v>
      </c>
      <c r="I88" s="60"/>
      <c r="J88" s="196">
        <v>0</v>
      </c>
      <c r="K88" s="61"/>
      <c r="L88" s="196">
        <v>0</v>
      </c>
      <c r="M88" s="61" t="e">
        <f>ROUND(('[1]PL-T'!K80/1000),0)</f>
        <v>#REF!</v>
      </c>
      <c r="N88" s="24"/>
      <c r="O88" s="60"/>
      <c r="P88" s="60"/>
      <c r="Q88" s="60"/>
      <c r="R88" s="60"/>
      <c r="S88" s="62"/>
      <c r="T88" s="60"/>
      <c r="U88" s="62"/>
      <c r="V88" s="62"/>
    </row>
    <row r="89" spans="1:22" ht="7.5" customHeight="1" thickTop="1">
      <c r="A89" s="8"/>
      <c r="B89" s="8"/>
      <c r="C89" s="8"/>
      <c r="D89" s="237"/>
      <c r="E89" s="8"/>
      <c r="F89" s="60"/>
      <c r="G89" s="60"/>
      <c r="H89" s="60"/>
      <c r="I89" s="60"/>
      <c r="J89" s="62"/>
      <c r="K89" s="61"/>
      <c r="L89" s="62"/>
      <c r="M89" s="61"/>
      <c r="N89" s="24"/>
      <c r="O89" s="60"/>
      <c r="P89" s="60"/>
      <c r="Q89" s="60"/>
      <c r="R89" s="60"/>
      <c r="S89" s="62"/>
      <c r="T89" s="60"/>
      <c r="U89" s="62"/>
      <c r="V89" s="62"/>
    </row>
    <row r="90" spans="1:22" ht="20.25" customHeight="1">
      <c r="A90" s="174" t="s">
        <v>156</v>
      </c>
      <c r="B90" s="8"/>
      <c r="C90" s="8"/>
      <c r="D90" s="238"/>
      <c r="E90" s="8"/>
      <c r="F90" s="61"/>
      <c r="G90" s="61"/>
      <c r="H90" s="61"/>
      <c r="I90" s="60"/>
      <c r="J90" s="63"/>
      <c r="K90" s="61"/>
      <c r="L90" s="63"/>
      <c r="M90" s="61"/>
      <c r="N90" s="24"/>
      <c r="O90" s="60"/>
      <c r="P90" s="60"/>
      <c r="Q90" s="60"/>
      <c r="R90" s="60"/>
      <c r="S90" s="62"/>
      <c r="T90" s="60"/>
      <c r="U90" s="62"/>
      <c r="V90" s="62"/>
    </row>
    <row r="91" spans="1:22" s="51" customFormat="1" ht="20.25" customHeight="1" thickBot="1">
      <c r="A91" s="24"/>
      <c r="B91" s="1" t="s">
        <v>157</v>
      </c>
      <c r="C91" s="24"/>
      <c r="D91" s="238" t="s">
        <v>10</v>
      </c>
      <c r="E91" s="24"/>
      <c r="F91" s="185">
        <f>F83/F92</f>
        <v>-0.0033488152471125433</v>
      </c>
      <c r="G91" s="62"/>
      <c r="H91" s="185">
        <f>H83/H92</f>
        <v>0</v>
      </c>
      <c r="I91" s="60"/>
      <c r="J91" s="185">
        <f>J83/J92</f>
        <v>0</v>
      </c>
      <c r="K91" s="61"/>
      <c r="L91" s="185">
        <f>L83/L92</f>
        <v>0</v>
      </c>
      <c r="M91" s="61"/>
      <c r="N91" s="24"/>
      <c r="O91" s="79"/>
      <c r="P91" s="62"/>
      <c r="Q91" s="79"/>
      <c r="R91" s="60"/>
      <c r="S91" s="79"/>
      <c r="T91" s="60"/>
      <c r="U91" s="79"/>
      <c r="V91" s="79"/>
    </row>
    <row r="92" spans="1:22" ht="20.25" customHeight="1" thickBot="1" thickTop="1">
      <c r="A92" s="64"/>
      <c r="B92" s="64" t="s">
        <v>158</v>
      </c>
      <c r="C92" s="8"/>
      <c r="D92" s="239"/>
      <c r="E92" s="8"/>
      <c r="F92" s="254">
        <v>550489437</v>
      </c>
      <c r="G92" s="8"/>
      <c r="H92" s="252">
        <v>551662980</v>
      </c>
      <c r="I92" s="8"/>
      <c r="J92" s="254">
        <f>+F92</f>
        <v>550489437</v>
      </c>
      <c r="K92" s="8"/>
      <c r="L92" s="252">
        <v>551662980</v>
      </c>
      <c r="M92" s="8"/>
      <c r="N92" s="24"/>
      <c r="O92" s="66"/>
      <c r="P92" s="24"/>
      <c r="Q92" s="66"/>
      <c r="R92" s="24"/>
      <c r="S92" s="66"/>
      <c r="T92" s="24"/>
      <c r="U92" s="66"/>
      <c r="V92" s="66"/>
    </row>
    <row r="93" spans="1:22" ht="8.25" customHeight="1" thickTop="1">
      <c r="A93" s="64"/>
      <c r="B93" s="8"/>
      <c r="C93" s="8"/>
      <c r="D93" s="239"/>
      <c r="E93" s="8"/>
      <c r="F93" s="168"/>
      <c r="G93" s="8"/>
      <c r="H93" s="66"/>
      <c r="I93" s="8"/>
      <c r="J93" s="66"/>
      <c r="K93" s="8"/>
      <c r="L93" s="66"/>
      <c r="M93" s="8"/>
      <c r="N93" s="24"/>
      <c r="O93" s="66"/>
      <c r="P93" s="24"/>
      <c r="Q93" s="66"/>
      <c r="R93" s="24"/>
      <c r="S93" s="66"/>
      <c r="T93" s="24"/>
      <c r="U93" s="66"/>
      <c r="V93" s="66"/>
    </row>
    <row r="94" spans="1:22" ht="20.25" customHeight="1">
      <c r="A94" s="1" t="s">
        <v>159</v>
      </c>
      <c r="B94" s="1"/>
      <c r="C94" s="1"/>
      <c r="D94" s="240"/>
      <c r="E94" s="67"/>
      <c r="F94" s="170"/>
      <c r="G94" s="68"/>
      <c r="H94" s="68"/>
      <c r="I94" s="1"/>
      <c r="J94" s="69"/>
      <c r="K94" s="70"/>
      <c r="L94" s="69"/>
      <c r="M94" s="8"/>
      <c r="N94" s="41"/>
      <c r="O94" s="80"/>
      <c r="P94" s="80"/>
      <c r="Q94" s="80"/>
      <c r="R94" s="70"/>
      <c r="S94" s="69"/>
      <c r="T94" s="70"/>
      <c r="U94" s="69"/>
      <c r="V94" s="69"/>
    </row>
    <row r="95" spans="1:22" ht="20.25" customHeight="1" thickBot="1">
      <c r="A95" s="1"/>
      <c r="B95" s="1" t="s">
        <v>157</v>
      </c>
      <c r="C95" s="1"/>
      <c r="D95" s="241">
        <v>30</v>
      </c>
      <c r="E95" s="67"/>
      <c r="F95" s="186">
        <f>+F83/F96</f>
        <v>-0.002315909401272305</v>
      </c>
      <c r="G95" s="68"/>
      <c r="H95" s="187">
        <f>H83/H96</f>
        <v>0</v>
      </c>
      <c r="I95" s="71"/>
      <c r="J95" s="186">
        <f>+J77/J96</f>
        <v>0</v>
      </c>
      <c r="K95" s="71"/>
      <c r="L95" s="186">
        <f>+L77/L96</f>
        <v>0</v>
      </c>
      <c r="M95" s="8"/>
      <c r="N95" s="41"/>
      <c r="O95" s="81"/>
      <c r="P95" s="82"/>
      <c r="Q95" s="81"/>
      <c r="R95" s="83"/>
      <c r="S95" s="81"/>
      <c r="T95" s="83"/>
      <c r="U95" s="81"/>
      <c r="V95" s="81"/>
    </row>
    <row r="96" spans="1:22" ht="20.25" customHeight="1" thickBot="1" thickTop="1">
      <c r="A96" s="1"/>
      <c r="B96" s="64" t="s">
        <v>158</v>
      </c>
      <c r="C96" s="1"/>
      <c r="D96" s="240"/>
      <c r="E96" s="67"/>
      <c r="F96" s="254">
        <v>796010163</v>
      </c>
      <c r="G96" s="68"/>
      <c r="H96" s="252">
        <v>609302280</v>
      </c>
      <c r="I96" s="1"/>
      <c r="J96" s="254">
        <v>787101290</v>
      </c>
      <c r="K96" s="1"/>
      <c r="L96" s="255">
        <v>609302280</v>
      </c>
      <c r="M96" s="8"/>
      <c r="N96" s="41"/>
      <c r="O96" s="72"/>
      <c r="P96" s="80"/>
      <c r="Q96" s="72"/>
      <c r="R96" s="70"/>
      <c r="S96" s="72"/>
      <c r="T96" s="70"/>
      <c r="U96" s="72"/>
      <c r="V96" s="72"/>
    </row>
    <row r="97" spans="1:20" ht="14.25" customHeight="1" thickTop="1">
      <c r="A97" s="8"/>
      <c r="B97" s="8"/>
      <c r="C97" s="8"/>
      <c r="D97" s="239"/>
      <c r="E97" s="8"/>
      <c r="F97" s="8"/>
      <c r="G97" s="8"/>
      <c r="H97" s="8"/>
      <c r="I97" s="8"/>
      <c r="K97" s="8"/>
      <c r="M97" s="8"/>
      <c r="N97" s="24"/>
      <c r="O97" s="24"/>
      <c r="P97" s="24"/>
      <c r="Q97" s="24"/>
      <c r="R97" s="24"/>
      <c r="T97" s="24"/>
    </row>
    <row r="98" spans="1:20" ht="20.25" customHeight="1">
      <c r="A98" s="85" t="s">
        <v>46</v>
      </c>
      <c r="B98" s="8"/>
      <c r="C98" s="8"/>
      <c r="D98" s="65"/>
      <c r="E98" s="8"/>
      <c r="F98" s="8"/>
      <c r="G98" s="8"/>
      <c r="H98" s="8"/>
      <c r="I98" s="8"/>
      <c r="K98" s="8"/>
      <c r="M98" s="8"/>
      <c r="N98" s="24"/>
      <c r="O98" s="24"/>
      <c r="P98" s="24"/>
      <c r="Q98" s="24"/>
      <c r="R98" s="24"/>
      <c r="T98" s="24"/>
    </row>
    <row r="99" spans="1:20" ht="20.25" customHeight="1">
      <c r="A99" s="8"/>
      <c r="B99" s="8"/>
      <c r="C99" s="8"/>
      <c r="D99" s="65"/>
      <c r="E99" s="8"/>
      <c r="F99" s="8"/>
      <c r="G99" s="8"/>
      <c r="H99" s="8"/>
      <c r="I99" s="8"/>
      <c r="K99" s="8"/>
      <c r="M99" s="8"/>
      <c r="N99" s="24"/>
      <c r="O99" s="24"/>
      <c r="P99" s="24"/>
      <c r="Q99" s="24"/>
      <c r="R99" s="24"/>
      <c r="T99" s="24"/>
    </row>
    <row r="100" spans="1:12" ht="21">
      <c r="A100" s="269" t="s">
        <v>35</v>
      </c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</row>
  </sheetData>
  <sheetProtection/>
  <mergeCells count="25">
    <mergeCell ref="J58:L58"/>
    <mergeCell ref="O58:Q58"/>
    <mergeCell ref="S58:U58"/>
    <mergeCell ref="A56:L56"/>
    <mergeCell ref="F57:M57"/>
    <mergeCell ref="N56:U56"/>
    <mergeCell ref="A100:L100"/>
    <mergeCell ref="S1:U1"/>
    <mergeCell ref="A3:L3"/>
    <mergeCell ref="A4:L4"/>
    <mergeCell ref="A5:L5"/>
    <mergeCell ref="O7:Q7"/>
    <mergeCell ref="S7:U7"/>
    <mergeCell ref="F6:M6"/>
    <mergeCell ref="F58:H58"/>
    <mergeCell ref="F7:H7"/>
    <mergeCell ref="A54:L54"/>
    <mergeCell ref="N54:U54"/>
    <mergeCell ref="A55:L55"/>
    <mergeCell ref="A51:L51"/>
    <mergeCell ref="J7:L7"/>
    <mergeCell ref="N55:U55"/>
    <mergeCell ref="J52:L52"/>
    <mergeCell ref="F8:H8"/>
    <mergeCell ref="J8:L8"/>
  </mergeCells>
  <conditionalFormatting sqref="P79:P80 N79:N80 E79:E80 G80 E30:E31 N30:N31 G30:G31 P30:P31">
    <cfRule type="expression" priority="3" dxfId="0" stopIfTrue="1">
      <formula>"if(E11&gt;0,#,##0;(#,##0),"-")"</formula>
    </cfRule>
  </conditionalFormatting>
  <conditionalFormatting sqref="R31">
    <cfRule type="expression" priority="2" dxfId="0" stopIfTrue="1">
      <formula>"if(E11&gt;0,#,##0;(#,##0),"-")"</formula>
    </cfRule>
  </conditionalFormatting>
  <conditionalFormatting sqref="T31">
    <cfRule type="expression" priority="1" dxfId="0" stopIfTrue="1">
      <formula>"if(E11&gt;0,#,##0;(#,##0),"-")"</formula>
    </cfRule>
  </conditionalFormatting>
  <printOptions/>
  <pageMargins left="0.4330708661417323" right="0" top="0.5905511811023623" bottom="0.2362204724409449" header="0.5511811023622047" footer="0.03937007874015748"/>
  <pageSetup horizontalDpi="600" verticalDpi="600" orientation="portrait" paperSize="9" scale="81" r:id="rId1"/>
  <rowBreaks count="1" manualBreakCount="1">
    <brk id="51" max="11" man="1"/>
  </rowBreaks>
  <colBreaks count="1" manualBreakCount="1">
    <brk id="12" max="65535" man="1"/>
  </colBreaks>
  <ignoredErrors>
    <ignoredError sqref="D42 D72:D76 D91 D20:D21 D70:D71 D25 D23 D22 D24 D26:D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109"/>
  <sheetViews>
    <sheetView tabSelected="1" view="pageBreakPreview" zoomScale="80" zoomScaleSheetLayoutView="80" zoomScalePageLayoutView="0" workbookViewId="0" topLeftCell="A1">
      <selection activeCell="A5" sqref="A5:M5"/>
    </sheetView>
  </sheetViews>
  <sheetFormatPr defaultColWidth="13.625" defaultRowHeight="14.25"/>
  <cols>
    <col min="1" max="3" width="1.37890625" style="46" customWidth="1"/>
    <col min="4" max="4" width="41.25390625" style="42" customWidth="1"/>
    <col min="5" max="5" width="7.75390625" style="121" customWidth="1"/>
    <col min="6" max="6" width="0.875" style="122" customWidth="1"/>
    <col min="7" max="7" width="13.00390625" style="123" customWidth="1"/>
    <col min="8" max="8" width="1.00390625" style="123" customWidth="1"/>
    <col min="9" max="9" width="13.125" style="123" customWidth="1"/>
    <col min="10" max="10" width="0.875" style="123" customWidth="1"/>
    <col min="11" max="11" width="13.125" style="123" customWidth="1"/>
    <col min="12" max="12" width="0.875" style="123" customWidth="1"/>
    <col min="13" max="13" width="13.125" style="123" customWidth="1"/>
    <col min="14" max="14" width="1.37890625" style="122" customWidth="1"/>
    <col min="15" max="16384" width="13.625" style="122" customWidth="1"/>
  </cols>
  <sheetData>
    <row r="1" spans="1:13" ht="20.25" customHeight="1">
      <c r="A1" s="1" t="s">
        <v>37</v>
      </c>
      <c r="J1" s="124"/>
      <c r="K1" s="205"/>
      <c r="L1" s="205"/>
      <c r="M1" s="205"/>
    </row>
    <row r="2" ht="20.25" customHeight="1">
      <c r="M2" s="36"/>
    </row>
    <row r="3" spans="1:13" ht="21">
      <c r="A3" s="270" t="s">
        <v>38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21">
      <c r="A4" s="282" t="s">
        <v>74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</row>
    <row r="5" spans="1:13" ht="21">
      <c r="A5" s="282" t="s">
        <v>229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</row>
    <row r="6" spans="6:13" ht="19.5" customHeight="1">
      <c r="F6" s="125"/>
      <c r="G6" s="283" t="s">
        <v>40</v>
      </c>
      <c r="H6" s="283"/>
      <c r="I6" s="283"/>
      <c r="J6" s="283"/>
      <c r="K6" s="283"/>
      <c r="L6" s="283"/>
      <c r="M6" s="283"/>
    </row>
    <row r="7" spans="6:13" ht="19.5" customHeight="1">
      <c r="F7" s="125"/>
      <c r="G7" s="261" t="s">
        <v>41</v>
      </c>
      <c r="H7" s="261"/>
      <c r="I7" s="261"/>
      <c r="J7" s="126"/>
      <c r="K7" s="261" t="s">
        <v>42</v>
      </c>
      <c r="L7" s="261"/>
      <c r="M7" s="261"/>
    </row>
    <row r="8" spans="6:13" ht="19.5" customHeight="1">
      <c r="F8" s="125"/>
      <c r="G8" s="277" t="s">
        <v>220</v>
      </c>
      <c r="H8" s="277"/>
      <c r="I8" s="277"/>
      <c r="J8" s="126"/>
      <c r="K8" s="277" t="s">
        <v>220</v>
      </c>
      <c r="L8" s="277"/>
      <c r="M8" s="277"/>
    </row>
    <row r="9" spans="1:13" s="128" customFormat="1" ht="19.5" customHeight="1">
      <c r="A9" s="42"/>
      <c r="B9" s="42"/>
      <c r="C9" s="42"/>
      <c r="D9" s="42"/>
      <c r="E9" s="127" t="s">
        <v>75</v>
      </c>
      <c r="G9" s="211">
        <v>2012</v>
      </c>
      <c r="H9" s="206"/>
      <c r="I9" s="211">
        <v>2011</v>
      </c>
      <c r="J9" s="224"/>
      <c r="K9" s="211">
        <v>2012</v>
      </c>
      <c r="L9" s="206"/>
      <c r="M9" s="211">
        <v>2011</v>
      </c>
    </row>
    <row r="10" spans="1:6" ht="19.5" customHeight="1">
      <c r="A10" s="122" t="s">
        <v>162</v>
      </c>
      <c r="B10" s="2"/>
      <c r="C10" s="2"/>
      <c r="D10" s="4"/>
      <c r="E10" s="129"/>
      <c r="F10" s="130"/>
    </row>
    <row r="11" spans="1:18" ht="19.5" customHeight="1">
      <c r="A11" s="2"/>
      <c r="B11" s="33" t="s">
        <v>245</v>
      </c>
      <c r="C11" s="2"/>
      <c r="D11" s="4"/>
      <c r="E11" s="129"/>
      <c r="F11" s="132"/>
      <c r="G11" s="133">
        <f>+PL!F28</f>
        <v>-84724708.55999987</v>
      </c>
      <c r="H11" s="133"/>
      <c r="I11" s="133">
        <f>+PL!H28</f>
        <v>-133834881.16000013</v>
      </c>
      <c r="J11" s="133"/>
      <c r="K11" s="133">
        <f>+PL!J28</f>
        <v>-34253083.84000003</v>
      </c>
      <c r="L11" s="133"/>
      <c r="M11" s="133">
        <f>+PL!L28</f>
        <v>-87414970.72999954</v>
      </c>
      <c r="Q11" s="122">
        <f>K11-PL!J31</f>
        <v>0</v>
      </c>
      <c r="R11" s="122">
        <f>M11-PL!L31</f>
        <v>0</v>
      </c>
    </row>
    <row r="12" spans="1:13" ht="19.5" customHeight="1">
      <c r="A12" s="2"/>
      <c r="B12" s="25" t="s">
        <v>163</v>
      </c>
      <c r="C12" s="2"/>
      <c r="D12" s="4"/>
      <c r="E12" s="129"/>
      <c r="F12" s="132"/>
      <c r="G12" s="133"/>
      <c r="H12" s="133"/>
      <c r="I12" s="133"/>
      <c r="J12" s="133"/>
      <c r="K12" s="133"/>
      <c r="L12" s="133"/>
      <c r="M12" s="133"/>
    </row>
    <row r="13" spans="1:13" ht="19.5" customHeight="1">
      <c r="A13" s="2"/>
      <c r="B13" s="25"/>
      <c r="C13" s="2"/>
      <c r="D13" s="232" t="s">
        <v>164</v>
      </c>
      <c r="E13" s="129"/>
      <c r="F13" s="132"/>
      <c r="G13" s="133"/>
      <c r="H13" s="133"/>
      <c r="I13" s="133"/>
      <c r="J13" s="133"/>
      <c r="K13" s="133"/>
      <c r="L13" s="133"/>
      <c r="M13" s="133"/>
    </row>
    <row r="14" spans="1:13" ht="19.5" customHeight="1">
      <c r="A14" s="2"/>
      <c r="B14" s="131"/>
      <c r="C14" s="131" t="s">
        <v>165</v>
      </c>
      <c r="D14" s="4"/>
      <c r="E14" s="129" t="s">
        <v>34</v>
      </c>
      <c r="F14" s="132"/>
      <c r="G14" s="123">
        <v>92969716.95</v>
      </c>
      <c r="H14" s="133"/>
      <c r="I14" s="133">
        <v>91250404.45</v>
      </c>
      <c r="J14" s="133"/>
      <c r="K14" s="123">
        <v>71610381.99</v>
      </c>
      <c r="L14" s="133"/>
      <c r="M14" s="133">
        <v>69952551.53</v>
      </c>
    </row>
    <row r="15" spans="1:13" ht="19.5" customHeight="1">
      <c r="A15" s="2"/>
      <c r="B15" s="131"/>
      <c r="C15" s="1" t="s">
        <v>166</v>
      </c>
      <c r="D15" s="4"/>
      <c r="E15" s="165">
        <v>8.1</v>
      </c>
      <c r="F15" s="132"/>
      <c r="G15" s="123">
        <v>11820559.98</v>
      </c>
      <c r="H15" s="133"/>
      <c r="I15" s="133">
        <v>2226500.93</v>
      </c>
      <c r="J15" s="133"/>
      <c r="K15" s="123">
        <v>11820559.98</v>
      </c>
      <c r="L15" s="133"/>
      <c r="M15" s="133">
        <v>2226500.93</v>
      </c>
    </row>
    <row r="16" spans="1:13" ht="19.5" customHeight="1">
      <c r="A16" s="2"/>
      <c r="B16" s="131"/>
      <c r="C16" s="1" t="s">
        <v>167</v>
      </c>
      <c r="D16" s="4"/>
      <c r="E16" s="129">
        <v>9</v>
      </c>
      <c r="F16" s="132"/>
      <c r="G16" s="133">
        <v>-13808005.979999999</v>
      </c>
      <c r="H16" s="133"/>
      <c r="I16" s="133">
        <v>20135781.21</v>
      </c>
      <c r="J16" s="133"/>
      <c r="K16" s="133">
        <v>-13808005.979999999</v>
      </c>
      <c r="L16" s="133"/>
      <c r="M16" s="133">
        <v>20135781.21</v>
      </c>
    </row>
    <row r="17" spans="1:13" ht="19.5" customHeight="1">
      <c r="A17" s="2"/>
      <c r="B17" s="131"/>
      <c r="C17" s="233" t="s">
        <v>168</v>
      </c>
      <c r="D17" s="4"/>
      <c r="E17" s="129">
        <v>20</v>
      </c>
      <c r="F17" s="132"/>
      <c r="G17" s="123">
        <v>3617422</v>
      </c>
      <c r="H17" s="158"/>
      <c r="I17" s="158">
        <v>3444093</v>
      </c>
      <c r="J17" s="133"/>
      <c r="K17" s="136">
        <v>3611990</v>
      </c>
      <c r="L17" s="133"/>
      <c r="M17" s="158">
        <v>3440288</v>
      </c>
    </row>
    <row r="18" spans="1:15" ht="19.5" customHeight="1">
      <c r="A18" s="2"/>
      <c r="B18" s="131"/>
      <c r="C18" s="233" t="s">
        <v>160</v>
      </c>
      <c r="D18" s="12"/>
      <c r="E18" s="165">
        <v>12.1</v>
      </c>
      <c r="F18" s="132"/>
      <c r="G18" s="133">
        <v>0</v>
      </c>
      <c r="H18" s="133"/>
      <c r="I18" s="133">
        <v>0</v>
      </c>
      <c r="J18" s="133"/>
      <c r="K18" s="133">
        <v>0</v>
      </c>
      <c r="L18" s="133"/>
      <c r="M18" s="133">
        <v>20000000</v>
      </c>
      <c r="O18" s="122">
        <f>+G16-K16</f>
        <v>0</v>
      </c>
    </row>
    <row r="19" spans="1:13" ht="19.5" customHeight="1">
      <c r="A19" s="2"/>
      <c r="B19" s="131"/>
      <c r="C19" s="233" t="s">
        <v>161</v>
      </c>
      <c r="D19" s="12"/>
      <c r="E19" s="129">
        <v>13</v>
      </c>
      <c r="F19" s="132"/>
      <c r="G19" s="133">
        <v>0</v>
      </c>
      <c r="H19" s="133"/>
      <c r="I19" s="133">
        <v>26000000</v>
      </c>
      <c r="J19" s="133"/>
      <c r="K19" s="133">
        <v>0</v>
      </c>
      <c r="L19" s="133"/>
      <c r="M19" s="133">
        <v>0</v>
      </c>
    </row>
    <row r="20" spans="1:13" ht="19.5" customHeight="1">
      <c r="A20" s="2"/>
      <c r="B20" s="131"/>
      <c r="C20" s="1" t="s">
        <v>169</v>
      </c>
      <c r="D20" s="4"/>
      <c r="E20" s="129"/>
      <c r="F20" s="134"/>
      <c r="G20" s="133">
        <v>-1403907.4</v>
      </c>
      <c r="H20" s="133"/>
      <c r="I20" s="133">
        <v>6908972.96</v>
      </c>
      <c r="J20" s="133"/>
      <c r="K20" s="133">
        <v>-1403907.4</v>
      </c>
      <c r="L20" s="133"/>
      <c r="M20" s="133">
        <v>6908972.96</v>
      </c>
    </row>
    <row r="21" spans="1:13" ht="19.5" customHeight="1">
      <c r="A21" s="2"/>
      <c r="B21" s="131"/>
      <c r="C21" s="1" t="s">
        <v>170</v>
      </c>
      <c r="D21" s="4"/>
      <c r="E21" s="129">
        <v>7</v>
      </c>
      <c r="F21" s="134"/>
      <c r="G21" s="133">
        <v>-300000</v>
      </c>
      <c r="H21" s="133"/>
      <c r="I21" s="133">
        <v>-300000</v>
      </c>
      <c r="J21" s="133"/>
      <c r="K21" s="133">
        <v>-300000</v>
      </c>
      <c r="L21" s="133"/>
      <c r="M21" s="133">
        <v>-300000</v>
      </c>
    </row>
    <row r="22" spans="1:13" ht="19.5" customHeight="1" hidden="1">
      <c r="A22" s="2"/>
      <c r="B22" s="131"/>
      <c r="C22" s="131" t="s">
        <v>11</v>
      </c>
      <c r="D22" s="4"/>
      <c r="E22" s="129"/>
      <c r="F22" s="134"/>
      <c r="G22" s="133"/>
      <c r="H22" s="133"/>
      <c r="I22" s="133"/>
      <c r="J22" s="133"/>
      <c r="K22" s="133"/>
      <c r="L22" s="133"/>
      <c r="M22" s="133"/>
    </row>
    <row r="23" spans="1:13" ht="19.5" customHeight="1">
      <c r="A23" s="2"/>
      <c r="B23" s="131"/>
      <c r="C23" s="131" t="s">
        <v>243</v>
      </c>
      <c r="D23" s="4"/>
      <c r="E23" s="129"/>
      <c r="F23" s="134"/>
      <c r="G23" s="136">
        <v>131717.02</v>
      </c>
      <c r="H23" s="136"/>
      <c r="I23" s="133">
        <v>-816795.73</v>
      </c>
      <c r="J23" s="133"/>
      <c r="K23" s="136">
        <v>131717.02</v>
      </c>
      <c r="L23" s="133"/>
      <c r="M23" s="133">
        <v>-816795.73</v>
      </c>
    </row>
    <row r="24" spans="1:13" ht="19.5" customHeight="1" hidden="1">
      <c r="A24" s="2"/>
      <c r="B24" s="131"/>
      <c r="C24" s="131" t="s">
        <v>9</v>
      </c>
      <c r="D24" s="4"/>
      <c r="E24" s="165">
        <v>13.1</v>
      </c>
      <c r="F24" s="134"/>
      <c r="G24" s="136"/>
      <c r="H24" s="136"/>
      <c r="I24" s="133"/>
      <c r="J24" s="133"/>
      <c r="K24" s="133"/>
      <c r="L24" s="133"/>
      <c r="M24" s="133"/>
    </row>
    <row r="25" spans="1:13" ht="19.5" customHeight="1">
      <c r="A25" s="2"/>
      <c r="B25" s="131"/>
      <c r="C25" s="120" t="s">
        <v>171</v>
      </c>
      <c r="D25" s="2"/>
      <c r="E25" s="37" t="s">
        <v>33</v>
      </c>
      <c r="F25" s="134"/>
      <c r="G25" s="136">
        <v>1843487.42</v>
      </c>
      <c r="H25" s="45"/>
      <c r="I25" s="133">
        <v>339524.29</v>
      </c>
      <c r="J25" s="133"/>
      <c r="K25" s="133">
        <v>0</v>
      </c>
      <c r="L25" s="133"/>
      <c r="M25" s="133">
        <v>0</v>
      </c>
    </row>
    <row r="26" spans="1:13" ht="19.5" customHeight="1" hidden="1">
      <c r="A26" s="2"/>
      <c r="B26" s="131"/>
      <c r="C26" s="33" t="s">
        <v>172</v>
      </c>
      <c r="D26" s="2"/>
      <c r="E26" s="37"/>
      <c r="F26" s="134"/>
      <c r="G26" s="45">
        <v>0</v>
      </c>
      <c r="H26" s="45"/>
      <c r="I26" s="133">
        <v>0</v>
      </c>
      <c r="J26" s="133"/>
      <c r="K26" s="133">
        <v>0</v>
      </c>
      <c r="L26" s="133"/>
      <c r="M26" s="133">
        <v>0</v>
      </c>
    </row>
    <row r="27" spans="1:13" ht="19.5" customHeight="1">
      <c r="A27" s="2"/>
      <c r="B27" s="131"/>
      <c r="C27" s="131" t="s">
        <v>144</v>
      </c>
      <c r="D27" s="4"/>
      <c r="E27" s="129">
        <v>25</v>
      </c>
      <c r="F27" s="132"/>
      <c r="G27" s="136">
        <v>54300709.6</v>
      </c>
      <c r="H27" s="136"/>
      <c r="I27" s="133">
        <v>43785159.7</v>
      </c>
      <c r="J27" s="133"/>
      <c r="K27" s="133">
        <v>30169119.09</v>
      </c>
      <c r="L27" s="133"/>
      <c r="M27" s="133">
        <v>27143618.59</v>
      </c>
    </row>
    <row r="28" spans="1:13" ht="19.5" customHeight="1">
      <c r="A28" s="2"/>
      <c r="B28" s="131"/>
      <c r="C28" s="234" t="s">
        <v>173</v>
      </c>
      <c r="D28" s="85"/>
      <c r="E28" s="129">
        <v>26</v>
      </c>
      <c r="F28" s="134"/>
      <c r="G28" s="135">
        <v>0</v>
      </c>
      <c r="H28" s="133"/>
      <c r="I28" s="135">
        <v>0</v>
      </c>
      <c r="J28" s="133"/>
      <c r="K28" s="135">
        <v>0</v>
      </c>
      <c r="L28" s="133"/>
      <c r="M28" s="135">
        <v>0</v>
      </c>
    </row>
    <row r="29" spans="1:13" ht="19.5" customHeight="1" hidden="1">
      <c r="A29" s="2"/>
      <c r="B29" s="131"/>
      <c r="C29" s="131" t="s">
        <v>12</v>
      </c>
      <c r="D29" s="4"/>
      <c r="E29" s="129"/>
      <c r="F29" s="134"/>
      <c r="G29" s="135"/>
      <c r="H29" s="135"/>
      <c r="I29" s="135">
        <v>0</v>
      </c>
      <c r="J29" s="136"/>
      <c r="K29" s="135"/>
      <c r="L29" s="136"/>
      <c r="M29" s="135"/>
    </row>
    <row r="30" spans="1:13" ht="19.5" customHeight="1">
      <c r="A30" s="2"/>
      <c r="B30" s="1" t="s">
        <v>174</v>
      </c>
      <c r="C30" s="122"/>
      <c r="D30" s="4"/>
      <c r="E30" s="129"/>
      <c r="F30" s="132"/>
      <c r="G30" s="133"/>
      <c r="H30" s="133"/>
      <c r="I30" s="133"/>
      <c r="J30" s="133"/>
      <c r="K30" s="133"/>
      <c r="L30" s="133"/>
      <c r="M30" s="133"/>
    </row>
    <row r="31" spans="1:13" ht="19.5" customHeight="1">
      <c r="A31" s="2"/>
      <c r="B31" s="131"/>
      <c r="C31" s="1" t="s">
        <v>175</v>
      </c>
      <c r="D31" s="131"/>
      <c r="E31" s="137"/>
      <c r="F31" s="132"/>
      <c r="G31" s="133">
        <f>SUM(G11:G29)</f>
        <v>64446991.030000135</v>
      </c>
      <c r="H31" s="133"/>
      <c r="I31" s="133">
        <f>SUM(I11:I29)</f>
        <v>59138759.64999987</v>
      </c>
      <c r="J31" s="133"/>
      <c r="K31" s="133">
        <f>SUM(K11:K29)</f>
        <v>67578770.85999997</v>
      </c>
      <c r="L31" s="133"/>
      <c r="M31" s="133">
        <f>SUM(M11:M29)</f>
        <v>61275946.76000047</v>
      </c>
    </row>
    <row r="32" spans="1:13" ht="19.5" customHeight="1">
      <c r="A32" s="2"/>
      <c r="B32" s="131" t="s">
        <v>176</v>
      </c>
      <c r="C32" s="131"/>
      <c r="D32" s="131"/>
      <c r="E32" s="137"/>
      <c r="F32" s="132"/>
      <c r="G32" s="133"/>
      <c r="H32" s="133"/>
      <c r="I32" s="136"/>
      <c r="J32" s="136"/>
      <c r="K32" s="136"/>
      <c r="L32" s="136"/>
      <c r="M32" s="136"/>
    </row>
    <row r="33" spans="1:13" ht="19.5" customHeight="1">
      <c r="A33" s="2"/>
      <c r="B33" s="131" t="s">
        <v>177</v>
      </c>
      <c r="C33" s="131"/>
      <c r="D33" s="131"/>
      <c r="E33" s="137"/>
      <c r="F33" s="132"/>
      <c r="G33" s="133"/>
      <c r="H33" s="133"/>
      <c r="I33" s="136"/>
      <c r="J33" s="136"/>
      <c r="K33" s="136"/>
      <c r="L33" s="136"/>
      <c r="M33" s="136"/>
    </row>
    <row r="34" spans="1:13" ht="19.5" customHeight="1">
      <c r="A34" s="2"/>
      <c r="B34" s="2"/>
      <c r="C34" s="234" t="s">
        <v>178</v>
      </c>
      <c r="D34" s="131"/>
      <c r="E34" s="137"/>
      <c r="F34" s="132"/>
      <c r="G34" s="133">
        <v>25386010.92</v>
      </c>
      <c r="H34" s="133"/>
      <c r="I34" s="133">
        <v>54694829.29</v>
      </c>
      <c r="J34" s="133"/>
      <c r="K34" s="136">
        <v>25732121.45</v>
      </c>
      <c r="L34" s="136"/>
      <c r="M34" s="133">
        <v>54819179.26</v>
      </c>
    </row>
    <row r="35" spans="1:13" ht="19.5" customHeight="1">
      <c r="A35" s="2"/>
      <c r="B35" s="2"/>
      <c r="C35" s="234" t="s">
        <v>179</v>
      </c>
      <c r="D35" s="131"/>
      <c r="E35" s="137"/>
      <c r="F35" s="132"/>
      <c r="G35" s="133">
        <v>13333711.12</v>
      </c>
      <c r="H35" s="133"/>
      <c r="I35" s="204">
        <v>-3477010.51</v>
      </c>
      <c r="J35" s="136"/>
      <c r="K35" s="133">
        <v>13441721.59</v>
      </c>
      <c r="L35" s="136"/>
      <c r="M35" s="204">
        <v>-3508161.09</v>
      </c>
    </row>
    <row r="36" spans="1:13" ht="19.5" customHeight="1">
      <c r="A36" s="2"/>
      <c r="B36" s="2"/>
      <c r="C36" s="234" t="s">
        <v>237</v>
      </c>
      <c r="D36" s="131"/>
      <c r="E36" s="137"/>
      <c r="F36" s="132"/>
      <c r="G36" s="133">
        <v>0</v>
      </c>
      <c r="H36" s="133">
        <v>0</v>
      </c>
      <c r="I36" s="123">
        <v>0</v>
      </c>
      <c r="J36" s="133"/>
      <c r="K36" s="133">
        <v>255532.1</v>
      </c>
      <c r="L36" s="133"/>
      <c r="M36" s="123">
        <v>0</v>
      </c>
    </row>
    <row r="37" spans="3:13" ht="19.5" customHeight="1">
      <c r="C37" s="131" t="s">
        <v>180</v>
      </c>
      <c r="D37" s="131"/>
      <c r="E37" s="137"/>
      <c r="F37" s="134"/>
      <c r="G37" s="133">
        <v>142065618.85</v>
      </c>
      <c r="H37" s="133"/>
      <c r="I37" s="136">
        <v>-66769058.05</v>
      </c>
      <c r="J37" s="133"/>
      <c r="K37" s="133">
        <v>142006172.25</v>
      </c>
      <c r="L37" s="133"/>
      <c r="M37" s="136">
        <v>-67040246.35</v>
      </c>
    </row>
    <row r="38" spans="3:13" ht="19.5" customHeight="1" hidden="1">
      <c r="C38" s="131" t="s">
        <v>1</v>
      </c>
      <c r="D38" s="131"/>
      <c r="E38" s="137"/>
      <c r="F38" s="134"/>
      <c r="G38" s="133"/>
      <c r="H38" s="133"/>
      <c r="I38" s="122"/>
      <c r="J38" s="133"/>
      <c r="K38" s="133"/>
      <c r="L38" s="133"/>
      <c r="M38" s="133"/>
    </row>
    <row r="39" spans="3:13" ht="19.5" customHeight="1" hidden="1">
      <c r="C39" s="131" t="s">
        <v>13</v>
      </c>
      <c r="D39" s="131"/>
      <c r="E39" s="137"/>
      <c r="F39" s="134"/>
      <c r="G39" s="133"/>
      <c r="H39" s="133"/>
      <c r="I39" s="122"/>
      <c r="J39" s="133"/>
      <c r="K39" s="133"/>
      <c r="L39" s="133"/>
      <c r="M39" s="133"/>
    </row>
    <row r="40" spans="3:13" ht="19.5" customHeight="1">
      <c r="C40" s="1" t="s">
        <v>84</v>
      </c>
      <c r="D40" s="131"/>
      <c r="E40" s="137"/>
      <c r="F40" s="134"/>
      <c r="G40" s="133">
        <v>6094615.83</v>
      </c>
      <c r="H40" s="133"/>
      <c r="I40" s="133">
        <v>-4511280.63</v>
      </c>
      <c r="J40" s="133"/>
      <c r="K40" s="133">
        <v>4558239.65</v>
      </c>
      <c r="L40" s="133"/>
      <c r="M40" s="133">
        <v>-5474572.19</v>
      </c>
    </row>
    <row r="41" spans="1:13" s="140" customFormat="1" ht="19.5" customHeight="1">
      <c r="A41" s="2"/>
      <c r="B41" s="2"/>
      <c r="C41" s="1" t="s">
        <v>92</v>
      </c>
      <c r="D41" s="131"/>
      <c r="E41" s="137"/>
      <c r="F41" s="139"/>
      <c r="G41" s="136">
        <v>-288484.36</v>
      </c>
      <c r="H41" s="136"/>
      <c r="I41" s="136">
        <v>210284.27</v>
      </c>
      <c r="J41" s="136"/>
      <c r="K41" s="136">
        <v>-1.86</v>
      </c>
      <c r="L41" s="136"/>
      <c r="M41" s="136">
        <v>210284.27</v>
      </c>
    </row>
    <row r="42" spans="2:13" ht="19.5" customHeight="1">
      <c r="B42" s="234" t="s">
        <v>181</v>
      </c>
      <c r="C42" s="131"/>
      <c r="F42" s="134"/>
      <c r="G42" s="133"/>
      <c r="H42" s="133"/>
      <c r="I42" s="133"/>
      <c r="J42" s="133"/>
      <c r="K42" s="133"/>
      <c r="L42" s="133"/>
      <c r="M42" s="141"/>
    </row>
    <row r="43" spans="2:13" ht="19.5" customHeight="1">
      <c r="B43" s="131"/>
      <c r="C43" s="131" t="s">
        <v>182</v>
      </c>
      <c r="F43" s="134"/>
      <c r="G43" s="133">
        <v>-26709319.11</v>
      </c>
      <c r="H43" s="133"/>
      <c r="I43" s="133">
        <v>-28414402.98</v>
      </c>
      <c r="J43" s="133"/>
      <c r="K43" s="133">
        <v>-26700898.01</v>
      </c>
      <c r="L43" s="133"/>
      <c r="M43" s="133">
        <v>-28430816.34</v>
      </c>
    </row>
    <row r="44" spans="2:13" ht="19.5" customHeight="1" hidden="1">
      <c r="B44" s="131"/>
      <c r="C44" s="131" t="s">
        <v>31</v>
      </c>
      <c r="F44" s="134"/>
      <c r="G44" s="133"/>
      <c r="H44" s="133"/>
      <c r="I44" s="133"/>
      <c r="J44" s="133"/>
      <c r="K44" s="133"/>
      <c r="L44" s="133"/>
      <c r="M44" s="133"/>
    </row>
    <row r="45" spans="2:13" ht="19.5" customHeight="1">
      <c r="B45" s="131"/>
      <c r="C45" s="131" t="s">
        <v>183</v>
      </c>
      <c r="F45" s="134"/>
      <c r="G45" s="133">
        <v>16758173.55</v>
      </c>
      <c r="H45" s="133"/>
      <c r="I45" s="133">
        <v>23733362.67</v>
      </c>
      <c r="J45" s="133"/>
      <c r="K45" s="133">
        <v>-8662878.43</v>
      </c>
      <c r="L45" s="133"/>
      <c r="M45" s="141">
        <v>6987218.37</v>
      </c>
    </row>
    <row r="46" spans="2:13" ht="19.5" customHeight="1" hidden="1">
      <c r="B46" s="131"/>
      <c r="C46" s="131" t="s">
        <v>187</v>
      </c>
      <c r="F46" s="134"/>
      <c r="G46" s="133"/>
      <c r="H46" s="133"/>
      <c r="I46" s="133"/>
      <c r="J46" s="133"/>
      <c r="K46" s="133"/>
      <c r="L46" s="133"/>
      <c r="M46" s="141"/>
    </row>
    <row r="47" spans="2:13" ht="19.5" customHeight="1">
      <c r="B47" s="131"/>
      <c r="C47" s="64" t="s">
        <v>105</v>
      </c>
      <c r="F47" s="134"/>
      <c r="G47" s="136">
        <f>-21601879.54+0.6</f>
        <v>-21601878.939999998</v>
      </c>
      <c r="H47" s="136"/>
      <c r="I47" s="136">
        <v>-16066280.65</v>
      </c>
      <c r="J47" s="136"/>
      <c r="K47" s="136">
        <v>1397464.46</v>
      </c>
      <c r="L47" s="136"/>
      <c r="M47" s="136">
        <v>-2794230.43</v>
      </c>
    </row>
    <row r="48" spans="2:13" ht="19.5" customHeight="1">
      <c r="B48" s="131"/>
      <c r="C48" s="64" t="s">
        <v>112</v>
      </c>
      <c r="F48" s="134"/>
      <c r="G48" s="135">
        <v>0</v>
      </c>
      <c r="H48" s="136"/>
      <c r="I48" s="135">
        <v>6536</v>
      </c>
      <c r="J48" s="133"/>
      <c r="K48" s="200">
        <v>0</v>
      </c>
      <c r="L48" s="133"/>
      <c r="M48" s="135">
        <v>0</v>
      </c>
    </row>
    <row r="49" spans="2:13" ht="19.5" customHeight="1">
      <c r="B49" s="85" t="s">
        <v>184</v>
      </c>
      <c r="C49" s="131"/>
      <c r="F49" s="134"/>
      <c r="G49" s="133">
        <f>SUM(G31:G48)</f>
        <v>219485438.89000016</v>
      </c>
      <c r="H49" s="136"/>
      <c r="I49" s="133">
        <f>SUM(I31:I48)</f>
        <v>18545739.059999876</v>
      </c>
      <c r="J49" s="133"/>
      <c r="K49" s="133">
        <f>SUM(K31:K48)</f>
        <v>219606244.05999997</v>
      </c>
      <c r="L49" s="133"/>
      <c r="M49" s="133">
        <f>SUM(M31:M48)</f>
        <v>16044602.26000046</v>
      </c>
    </row>
    <row r="50" spans="2:13" ht="19.5" customHeight="1">
      <c r="B50" s="131"/>
      <c r="C50" s="85" t="s">
        <v>185</v>
      </c>
      <c r="F50" s="134"/>
      <c r="G50" s="123">
        <v>0</v>
      </c>
      <c r="H50" s="136"/>
      <c r="I50" s="133">
        <v>0</v>
      </c>
      <c r="J50" s="133"/>
      <c r="K50" s="141">
        <v>0</v>
      </c>
      <c r="L50" s="133"/>
      <c r="M50" s="133">
        <v>0</v>
      </c>
    </row>
    <row r="51" spans="2:13" ht="19.5" customHeight="1">
      <c r="B51" s="234" t="s">
        <v>186</v>
      </c>
      <c r="C51" s="131"/>
      <c r="F51" s="134"/>
      <c r="G51" s="142">
        <f>SUM(G49:G50)</f>
        <v>219485438.89000016</v>
      </c>
      <c r="H51" s="143"/>
      <c r="I51" s="142">
        <f>SUM(I49:I50)</f>
        <v>18545739.059999876</v>
      </c>
      <c r="J51" s="143"/>
      <c r="K51" s="142">
        <f>SUM(K49:K50)</f>
        <v>219606244.05999997</v>
      </c>
      <c r="L51" s="143"/>
      <c r="M51" s="142">
        <f>SUM(M49:M50)</f>
        <v>16044602.26000046</v>
      </c>
    </row>
    <row r="52" spans="2:13" ht="19.5" customHeight="1" hidden="1">
      <c r="B52" s="131"/>
      <c r="C52" s="131"/>
      <c r="F52" s="134"/>
      <c r="G52" s="133"/>
      <c r="H52" s="136"/>
      <c r="I52" s="143"/>
      <c r="J52" s="143"/>
      <c r="K52" s="143"/>
      <c r="L52" s="143"/>
      <c r="M52" s="143"/>
    </row>
    <row r="53" spans="2:13" ht="19.5" customHeight="1">
      <c r="B53" s="131"/>
      <c r="C53" s="131"/>
      <c r="F53" s="134"/>
      <c r="G53" s="133"/>
      <c r="H53" s="136"/>
      <c r="I53" s="143"/>
      <c r="J53" s="143"/>
      <c r="K53" s="143"/>
      <c r="L53" s="143"/>
      <c r="M53" s="143"/>
    </row>
    <row r="54" spans="2:13" ht="19.5" customHeight="1">
      <c r="B54" s="131"/>
      <c r="C54" s="131"/>
      <c r="F54" s="134"/>
      <c r="G54" s="133"/>
      <c r="H54" s="136"/>
      <c r="I54" s="143"/>
      <c r="J54" s="143"/>
      <c r="K54" s="143"/>
      <c r="L54" s="143"/>
      <c r="M54" s="143"/>
    </row>
    <row r="55" spans="1:13" ht="19.5" customHeight="1">
      <c r="A55" s="269" t="s">
        <v>35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</row>
    <row r="56" spans="1:13" ht="19.5" customHeight="1">
      <c r="A56" s="1" t="s">
        <v>37</v>
      </c>
      <c r="J56" s="124"/>
      <c r="K56" s="276"/>
      <c r="L56" s="276"/>
      <c r="M56" s="276"/>
    </row>
    <row r="57" ht="19.5" customHeight="1">
      <c r="M57" s="36"/>
    </row>
    <row r="58" spans="1:13" ht="19.5" customHeight="1">
      <c r="A58" s="270" t="s">
        <v>38</v>
      </c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</row>
    <row r="59" spans="1:13" ht="19.5" customHeight="1">
      <c r="A59" s="282" t="s">
        <v>74</v>
      </c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</row>
    <row r="60" spans="1:13" ht="19.5" customHeight="1">
      <c r="A60" s="282" t="s">
        <v>229</v>
      </c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</row>
    <row r="61" spans="6:13" ht="18" customHeight="1">
      <c r="F61" s="125"/>
      <c r="G61" s="283" t="s">
        <v>40</v>
      </c>
      <c r="H61" s="283"/>
      <c r="I61" s="283"/>
      <c r="J61" s="283"/>
      <c r="K61" s="283"/>
      <c r="L61" s="283"/>
      <c r="M61" s="283"/>
    </row>
    <row r="62" spans="6:13" ht="18" customHeight="1">
      <c r="F62" s="125"/>
      <c r="G62" s="261" t="s">
        <v>41</v>
      </c>
      <c r="H62" s="261"/>
      <c r="I62" s="261"/>
      <c r="J62" s="126"/>
      <c r="K62" s="261" t="s">
        <v>42</v>
      </c>
      <c r="L62" s="261"/>
      <c r="M62" s="261"/>
    </row>
    <row r="63" spans="1:13" ht="18" customHeight="1">
      <c r="A63" s="42"/>
      <c r="B63" s="42"/>
      <c r="C63" s="42"/>
      <c r="E63" s="127" t="s">
        <v>75</v>
      </c>
      <c r="F63" s="128"/>
      <c r="G63" s="211">
        <v>2012</v>
      </c>
      <c r="H63" s="206"/>
      <c r="I63" s="211">
        <v>2011</v>
      </c>
      <c r="J63" s="224"/>
      <c r="K63" s="211">
        <v>2012</v>
      </c>
      <c r="L63" s="206"/>
      <c r="M63" s="211">
        <v>2011</v>
      </c>
    </row>
    <row r="64" spans="1:13" ht="19.5" customHeight="1">
      <c r="A64" s="122" t="s">
        <v>188</v>
      </c>
      <c r="B64" s="85"/>
      <c r="C64" s="85"/>
      <c r="D64" s="85"/>
      <c r="E64" s="112"/>
      <c r="F64" s="67"/>
      <c r="G64" s="61"/>
      <c r="H64" s="60"/>
      <c r="I64" s="136"/>
      <c r="J64" s="136"/>
      <c r="K64" s="136"/>
      <c r="L64" s="136"/>
      <c r="M64" s="136"/>
    </row>
    <row r="65" spans="1:13" ht="19.5" customHeight="1">
      <c r="A65" s="144"/>
      <c r="B65" s="85"/>
      <c r="C65" s="85" t="s">
        <v>189</v>
      </c>
      <c r="D65" s="85"/>
      <c r="E65" s="112">
        <v>6</v>
      </c>
      <c r="F65" s="67"/>
      <c r="G65" s="133">
        <v>0</v>
      </c>
      <c r="H65" s="133"/>
      <c r="I65" s="133">
        <v>0</v>
      </c>
      <c r="J65" s="133"/>
      <c r="K65" s="133">
        <v>1650000</v>
      </c>
      <c r="L65" s="133"/>
      <c r="M65" s="133">
        <v>0</v>
      </c>
    </row>
    <row r="66" spans="1:13" ht="19.5" customHeight="1" hidden="1">
      <c r="A66" s="144"/>
      <c r="B66" s="85"/>
      <c r="C66" s="85" t="s">
        <v>14</v>
      </c>
      <c r="D66" s="85"/>
      <c r="E66" s="112"/>
      <c r="F66" s="67"/>
      <c r="G66" s="133"/>
      <c r="H66" s="133"/>
      <c r="I66" s="141"/>
      <c r="J66" s="133"/>
      <c r="K66" s="133"/>
      <c r="L66" s="133"/>
      <c r="M66" s="141"/>
    </row>
    <row r="67" spans="1:13" ht="19.5" customHeight="1" hidden="1">
      <c r="A67" s="144"/>
      <c r="B67" s="85"/>
      <c r="C67" s="85" t="s">
        <v>15</v>
      </c>
      <c r="D67" s="85"/>
      <c r="E67" s="112">
        <v>6</v>
      </c>
      <c r="F67" s="67"/>
      <c r="G67" s="133"/>
      <c r="H67" s="133"/>
      <c r="I67" s="136"/>
      <c r="J67" s="136"/>
      <c r="K67" s="133"/>
      <c r="L67" s="136"/>
      <c r="M67" s="136"/>
    </row>
    <row r="68" spans="1:13" ht="19.5" customHeight="1" hidden="1">
      <c r="A68" s="85"/>
      <c r="B68" s="85"/>
      <c r="C68" s="85" t="s">
        <v>16</v>
      </c>
      <c r="D68" s="85"/>
      <c r="E68" s="112">
        <v>6</v>
      </c>
      <c r="F68" s="67"/>
      <c r="G68" s="133"/>
      <c r="H68" s="133"/>
      <c r="I68" s="133"/>
      <c r="J68" s="133"/>
      <c r="K68" s="133"/>
      <c r="L68" s="133"/>
      <c r="M68" s="133"/>
    </row>
    <row r="69" spans="1:13" ht="19.5" customHeight="1" hidden="1">
      <c r="A69" s="85"/>
      <c r="B69" s="85"/>
      <c r="C69" s="85" t="s">
        <v>17</v>
      </c>
      <c r="D69" s="85"/>
      <c r="E69" s="112"/>
      <c r="F69" s="67"/>
      <c r="G69" s="145"/>
      <c r="H69" s="145"/>
      <c r="I69" s="133"/>
      <c r="J69" s="133"/>
      <c r="K69" s="133"/>
      <c r="L69" s="133"/>
      <c r="M69" s="133"/>
    </row>
    <row r="70" spans="1:13" ht="19.5" customHeight="1" hidden="1">
      <c r="A70" s="85"/>
      <c r="B70" s="85"/>
      <c r="C70" s="85" t="s">
        <v>18</v>
      </c>
      <c r="D70" s="85"/>
      <c r="E70" s="112"/>
      <c r="F70" s="67"/>
      <c r="G70" s="133"/>
      <c r="H70" s="133"/>
      <c r="I70" s="133"/>
      <c r="J70" s="133"/>
      <c r="K70" s="133"/>
      <c r="L70" s="133"/>
      <c r="M70" s="133"/>
    </row>
    <row r="71" spans="1:13" ht="19.5" customHeight="1">
      <c r="A71" s="144"/>
      <c r="B71" s="85"/>
      <c r="C71" s="85" t="s">
        <v>190</v>
      </c>
      <c r="D71" s="85"/>
      <c r="E71" s="112">
        <v>12.1</v>
      </c>
      <c r="F71" s="67"/>
      <c r="G71" s="133">
        <v>0</v>
      </c>
      <c r="H71" s="133"/>
      <c r="I71" s="133">
        <v>0</v>
      </c>
      <c r="J71" s="133"/>
      <c r="K71" s="133">
        <v>-3000000</v>
      </c>
      <c r="L71" s="133"/>
      <c r="M71" s="133">
        <v>-19988000</v>
      </c>
    </row>
    <row r="72" spans="1:13" ht="19.5" customHeight="1">
      <c r="A72" s="144"/>
      <c r="B72" s="85"/>
      <c r="C72" s="85" t="s">
        <v>191</v>
      </c>
      <c r="D72" s="85"/>
      <c r="E72" s="112">
        <v>12.2</v>
      </c>
      <c r="F72" s="67"/>
      <c r="G72" s="133">
        <v>0</v>
      </c>
      <c r="H72" s="136"/>
      <c r="I72" s="133">
        <v>-17546200</v>
      </c>
      <c r="J72" s="61"/>
      <c r="K72" s="133">
        <v>0</v>
      </c>
      <c r="L72" s="133"/>
      <c r="M72" s="133">
        <v>0</v>
      </c>
    </row>
    <row r="73" spans="1:13" ht="19.5" customHeight="1" hidden="1">
      <c r="A73" s="144"/>
      <c r="B73" s="85"/>
      <c r="C73" s="85" t="s">
        <v>21</v>
      </c>
      <c r="D73" s="8"/>
      <c r="E73" s="112">
        <v>13.2</v>
      </c>
      <c r="F73" s="67"/>
      <c r="G73" s="133"/>
      <c r="H73" s="136"/>
      <c r="I73" s="133"/>
      <c r="J73" s="133"/>
      <c r="K73" s="133"/>
      <c r="L73" s="133"/>
      <c r="M73" s="133"/>
    </row>
    <row r="74" spans="1:16" ht="19.5" customHeight="1">
      <c r="A74" s="85"/>
      <c r="B74" s="85"/>
      <c r="C74" s="85" t="s">
        <v>192</v>
      </c>
      <c r="D74" s="85"/>
      <c r="E74" s="112">
        <v>13</v>
      </c>
      <c r="F74" s="67"/>
      <c r="G74" s="133">
        <v>-2150133.62</v>
      </c>
      <c r="H74" s="146"/>
      <c r="I74" s="145">
        <v>-43559670.56</v>
      </c>
      <c r="J74" s="61"/>
      <c r="K74" s="133">
        <v>-1638865.02</v>
      </c>
      <c r="L74" s="133"/>
      <c r="M74" s="133">
        <v>-43359123.55</v>
      </c>
      <c r="P74" s="145"/>
    </row>
    <row r="75" spans="1:13" ht="19.5" customHeight="1" hidden="1">
      <c r="A75" s="85"/>
      <c r="B75" s="85"/>
      <c r="C75" s="85" t="s">
        <v>19</v>
      </c>
      <c r="D75" s="85"/>
      <c r="E75" s="112"/>
      <c r="F75" s="67"/>
      <c r="G75" s="146"/>
      <c r="H75" s="146"/>
      <c r="I75" s="133"/>
      <c r="J75" s="133"/>
      <c r="K75" s="146"/>
      <c r="L75" s="133"/>
      <c r="M75" s="133"/>
    </row>
    <row r="76" spans="1:13" ht="19.5" customHeight="1">
      <c r="A76" s="85"/>
      <c r="B76" s="85"/>
      <c r="C76" s="85" t="s">
        <v>195</v>
      </c>
      <c r="D76" s="85"/>
      <c r="E76" s="112"/>
      <c r="F76" s="67"/>
      <c r="G76" s="146">
        <v>60000</v>
      </c>
      <c r="H76" s="146"/>
      <c r="I76" s="133">
        <v>1045600</v>
      </c>
      <c r="J76" s="133"/>
      <c r="K76" s="146">
        <v>60000</v>
      </c>
      <c r="L76" s="133"/>
      <c r="M76" s="133">
        <v>1045600</v>
      </c>
    </row>
    <row r="77" spans="1:13" ht="19.5" customHeight="1">
      <c r="A77" s="39"/>
      <c r="B77" s="39"/>
      <c r="C77" s="39" t="s">
        <v>193</v>
      </c>
      <c r="D77" s="39"/>
      <c r="E77" s="109">
        <v>15</v>
      </c>
      <c r="F77" s="41"/>
      <c r="G77" s="146">
        <v>-2751884.4</v>
      </c>
      <c r="H77" s="146"/>
      <c r="I77" s="136">
        <v>-779675.44</v>
      </c>
      <c r="J77" s="136"/>
      <c r="K77" s="146">
        <v>-2706199.4</v>
      </c>
      <c r="L77" s="136"/>
      <c r="M77" s="136">
        <v>-779675.44</v>
      </c>
    </row>
    <row r="78" spans="1:13" ht="19.5" customHeight="1" hidden="1">
      <c r="A78" s="39"/>
      <c r="B78" s="39"/>
      <c r="C78" s="39" t="s">
        <v>20</v>
      </c>
      <c r="D78" s="39"/>
      <c r="E78" s="109">
        <v>15</v>
      </c>
      <c r="F78" s="41"/>
      <c r="G78" s="146"/>
      <c r="H78" s="146"/>
      <c r="I78" s="136"/>
      <c r="J78" s="136"/>
      <c r="K78" s="146"/>
      <c r="L78" s="136"/>
      <c r="M78" s="136"/>
    </row>
    <row r="79" spans="1:13" ht="19.5" customHeight="1" hidden="1">
      <c r="A79" s="85"/>
      <c r="B79" s="85"/>
      <c r="C79" s="85" t="s">
        <v>196</v>
      </c>
      <c r="D79" s="85"/>
      <c r="E79" s="112"/>
      <c r="F79" s="67"/>
      <c r="G79" s="145">
        <v>0</v>
      </c>
      <c r="H79" s="146"/>
      <c r="I79" s="133">
        <v>0</v>
      </c>
      <c r="J79" s="133"/>
      <c r="K79" s="133">
        <v>0</v>
      </c>
      <c r="L79" s="133"/>
      <c r="M79" s="133">
        <v>0</v>
      </c>
    </row>
    <row r="80" spans="1:13" ht="19.5" customHeight="1">
      <c r="A80" s="85" t="s">
        <v>194</v>
      </c>
      <c r="C80" s="85"/>
      <c r="G80" s="142">
        <f>SUM(G65:G79)</f>
        <v>-4842018.02</v>
      </c>
      <c r="H80" s="143"/>
      <c r="I80" s="142">
        <f>SUM(I65:I79)</f>
        <v>-60839946</v>
      </c>
      <c r="J80" s="143"/>
      <c r="K80" s="142">
        <f>SUM(K65:K79)</f>
        <v>-5635064.42</v>
      </c>
      <c r="L80" s="143"/>
      <c r="M80" s="142">
        <f>SUM(M65:M79)</f>
        <v>-63081198.989999995</v>
      </c>
    </row>
    <row r="81" spans="1:13" ht="21">
      <c r="A81" s="85"/>
      <c r="C81" s="85"/>
      <c r="G81" s="145"/>
      <c r="H81" s="146"/>
      <c r="I81" s="141"/>
      <c r="J81" s="133"/>
      <c r="K81" s="133"/>
      <c r="L81" s="133"/>
      <c r="M81" s="141"/>
    </row>
    <row r="82" spans="1:13" ht="19.5" customHeight="1">
      <c r="A82" s="234" t="s">
        <v>197</v>
      </c>
      <c r="B82" s="131"/>
      <c r="C82" s="131"/>
      <c r="D82" s="131"/>
      <c r="E82" s="137"/>
      <c r="F82" s="147"/>
      <c r="G82" s="148"/>
      <c r="H82" s="191"/>
      <c r="I82" s="141"/>
      <c r="J82" s="133"/>
      <c r="K82" s="133"/>
      <c r="L82" s="133"/>
      <c r="M82" s="141"/>
    </row>
    <row r="83" spans="1:13" ht="19.5" customHeight="1">
      <c r="A83" s="131"/>
      <c r="B83" s="131"/>
      <c r="C83" s="234" t="s">
        <v>198</v>
      </c>
      <c r="D83" s="131"/>
      <c r="E83" s="137"/>
      <c r="F83" s="147"/>
      <c r="G83" s="123">
        <v>-31721099.27</v>
      </c>
      <c r="I83" s="148">
        <v>-30468485.48</v>
      </c>
      <c r="J83" s="180"/>
      <c r="K83" s="123">
        <v>-30339205.94</v>
      </c>
      <c r="L83" s="133"/>
      <c r="M83" s="133">
        <v>-27541582.32</v>
      </c>
    </row>
    <row r="84" spans="1:13" ht="19.5" customHeight="1">
      <c r="A84" s="131"/>
      <c r="B84" s="131"/>
      <c r="C84" s="234" t="s">
        <v>199</v>
      </c>
      <c r="D84" s="131"/>
      <c r="E84" s="137"/>
      <c r="F84" s="147"/>
      <c r="G84" s="133"/>
      <c r="H84" s="133"/>
      <c r="I84" s="141"/>
      <c r="J84" s="133"/>
      <c r="K84" s="133"/>
      <c r="L84" s="133"/>
      <c r="M84" s="141"/>
    </row>
    <row r="85" spans="1:13" ht="19.5" customHeight="1">
      <c r="A85" s="131"/>
      <c r="B85" s="131"/>
      <c r="C85" s="234"/>
      <c r="D85" s="131" t="s">
        <v>200</v>
      </c>
      <c r="E85" s="137"/>
      <c r="F85" s="147"/>
      <c r="G85" s="133">
        <v>-198662866.79</v>
      </c>
      <c r="H85" s="133"/>
      <c r="I85" s="148">
        <v>77391888.53</v>
      </c>
      <c r="J85" s="180"/>
      <c r="K85" s="138">
        <v>-200257366.56</v>
      </c>
      <c r="L85" s="133"/>
      <c r="M85" s="133">
        <v>76910313.59</v>
      </c>
    </row>
    <row r="86" spans="1:13" ht="19.5" customHeight="1">
      <c r="A86" s="131"/>
      <c r="B86" s="131"/>
      <c r="C86" s="131" t="s">
        <v>226</v>
      </c>
      <c r="D86" s="131"/>
      <c r="E86" s="137"/>
      <c r="F86" s="147"/>
      <c r="G86" s="148">
        <v>17235563.15</v>
      </c>
      <c r="H86" s="148"/>
      <c r="I86" s="123">
        <v>0</v>
      </c>
      <c r="J86" s="133"/>
      <c r="K86" s="148">
        <v>17235563.15</v>
      </c>
      <c r="L86" s="133"/>
      <c r="M86" s="138">
        <v>0</v>
      </c>
    </row>
    <row r="87" spans="1:13" ht="19.5" customHeight="1">
      <c r="A87" s="131"/>
      <c r="B87" s="131"/>
      <c r="C87" s="234" t="s">
        <v>201</v>
      </c>
      <c r="D87" s="131"/>
      <c r="E87" s="137"/>
      <c r="F87" s="147"/>
      <c r="G87" s="138">
        <v>-24188406</v>
      </c>
      <c r="H87" s="148"/>
      <c r="I87" s="138">
        <v>-43511160.68</v>
      </c>
      <c r="J87" s="180"/>
      <c r="K87" s="138">
        <v>-24188406</v>
      </c>
      <c r="L87" s="133"/>
      <c r="M87" s="133">
        <v>-41487160.68</v>
      </c>
    </row>
    <row r="88" spans="1:13" ht="19.5" customHeight="1">
      <c r="A88" s="131"/>
      <c r="B88" s="131"/>
      <c r="C88" s="234" t="s">
        <v>202</v>
      </c>
      <c r="D88" s="131"/>
      <c r="E88" s="137">
        <v>18</v>
      </c>
      <c r="F88" s="147"/>
      <c r="G88" s="148">
        <v>-290064.08</v>
      </c>
      <c r="H88" s="148"/>
      <c r="I88" s="148">
        <v>-269949.32</v>
      </c>
      <c r="J88" s="180"/>
      <c r="K88" s="138">
        <v>0</v>
      </c>
      <c r="L88" s="133"/>
      <c r="M88" s="133">
        <v>0</v>
      </c>
    </row>
    <row r="89" spans="1:13" ht="19.5" customHeight="1">
      <c r="A89" s="131"/>
      <c r="B89" s="131"/>
      <c r="C89" s="131" t="s">
        <v>203</v>
      </c>
      <c r="D89" s="131"/>
      <c r="E89" s="137">
        <v>22</v>
      </c>
      <c r="F89" s="147"/>
      <c r="G89" s="148">
        <v>24093810.3</v>
      </c>
      <c r="H89" s="191"/>
      <c r="I89" s="148">
        <v>2217277</v>
      </c>
      <c r="J89" s="180"/>
      <c r="K89" s="148">
        <v>24093810.3</v>
      </c>
      <c r="L89" s="133"/>
      <c r="M89" s="148">
        <v>2217277</v>
      </c>
    </row>
    <row r="90" spans="1:13" ht="19.5" customHeight="1">
      <c r="A90" s="149" t="s">
        <v>204</v>
      </c>
      <c r="B90" s="131"/>
      <c r="C90" s="131"/>
      <c r="D90" s="131"/>
      <c r="E90" s="137"/>
      <c r="G90" s="150">
        <f>SUM(G83:G89)</f>
        <v>-213533062.69</v>
      </c>
      <c r="H90" s="159"/>
      <c r="I90" s="150">
        <f>SUM(I83:I89)</f>
        <v>5359570.049999997</v>
      </c>
      <c r="J90" s="151"/>
      <c r="K90" s="150">
        <f>SUM(K83:K89)</f>
        <v>-213455605.04999998</v>
      </c>
      <c r="L90" s="151"/>
      <c r="M90" s="150">
        <f>SUM(M83:M89)</f>
        <v>10098847.590000004</v>
      </c>
    </row>
    <row r="91" spans="1:13" ht="19.5" customHeight="1">
      <c r="A91" s="234" t="s">
        <v>205</v>
      </c>
      <c r="B91" s="131"/>
      <c r="C91" s="131"/>
      <c r="D91" s="131"/>
      <c r="E91" s="137"/>
      <c r="F91" s="147"/>
      <c r="G91" s="152">
        <f>G51+G80+G90</f>
        <v>1110358.1800001562</v>
      </c>
      <c r="H91" s="159"/>
      <c r="I91" s="152">
        <f>I51+I80+I90</f>
        <v>-36934636.89000013</v>
      </c>
      <c r="J91" s="151"/>
      <c r="K91" s="152">
        <f>K51+K80+K90</f>
        <v>515574.5900000036</v>
      </c>
      <c r="L91" s="151"/>
      <c r="M91" s="152">
        <f>M51+M80+M90</f>
        <v>-36937749.13999953</v>
      </c>
    </row>
    <row r="92" spans="1:13" ht="19.5" customHeight="1">
      <c r="A92" s="234" t="s">
        <v>206</v>
      </c>
      <c r="B92" s="131"/>
      <c r="C92" s="131"/>
      <c r="D92" s="131"/>
      <c r="E92" s="137">
        <v>6</v>
      </c>
      <c r="F92" s="147"/>
      <c r="G92" s="148">
        <f>+'BS'!H11</f>
        <v>7911955.48</v>
      </c>
      <c r="H92" s="191"/>
      <c r="I92" s="148">
        <v>44846592.37</v>
      </c>
      <c r="J92" s="180"/>
      <c r="K92" s="123">
        <f>+'BS'!L11</f>
        <v>6012773.74</v>
      </c>
      <c r="M92" s="123">
        <v>42950522.88</v>
      </c>
    </row>
    <row r="93" spans="1:13" ht="19.5" customHeight="1" thickBot="1">
      <c r="A93" s="234" t="s">
        <v>207</v>
      </c>
      <c r="B93" s="131"/>
      <c r="C93" s="131"/>
      <c r="D93" s="131"/>
      <c r="E93" s="137">
        <v>6</v>
      </c>
      <c r="F93" s="147"/>
      <c r="G93" s="153">
        <f>SUM(G91:G92)</f>
        <v>9022313.660000157</v>
      </c>
      <c r="H93" s="151"/>
      <c r="I93" s="153">
        <f>SUM(I91:I92)</f>
        <v>7911955.47999987</v>
      </c>
      <c r="J93" s="151">
        <f>SUM(J91:J92)</f>
        <v>0</v>
      </c>
      <c r="K93" s="153">
        <f>SUM(K91:K92)</f>
        <v>6528348.330000004</v>
      </c>
      <c r="L93" s="151">
        <f>SUM(L91:L92)</f>
        <v>0</v>
      </c>
      <c r="M93" s="153">
        <f>SUM(M91:M92)</f>
        <v>6012773.7400004715</v>
      </c>
    </row>
    <row r="94" spans="1:13" ht="21.75" thickTop="1">
      <c r="A94" s="131"/>
      <c r="B94" s="131"/>
      <c r="C94" s="131"/>
      <c r="D94" s="131"/>
      <c r="E94" s="137"/>
      <c r="F94" s="147"/>
      <c r="G94" s="145"/>
      <c r="H94" s="146"/>
      <c r="I94" s="154"/>
      <c r="J94" s="154"/>
      <c r="K94" s="154"/>
      <c r="L94" s="154"/>
      <c r="M94" s="154"/>
    </row>
    <row r="95" spans="1:13" ht="21" customHeight="1">
      <c r="A95" s="234" t="s">
        <v>208</v>
      </c>
      <c r="B95" s="155"/>
      <c r="C95" s="155"/>
      <c r="D95" s="155"/>
      <c r="E95" s="137"/>
      <c r="F95" s="147"/>
      <c r="G95" s="156"/>
      <c r="H95" s="192"/>
      <c r="I95" s="138"/>
      <c r="J95" s="138"/>
      <c r="K95" s="156"/>
      <c r="L95" s="138"/>
      <c r="M95" s="138"/>
    </row>
    <row r="96" spans="1:13" ht="21" customHeight="1">
      <c r="A96" s="155"/>
      <c r="B96" s="157" t="s">
        <v>209</v>
      </c>
      <c r="C96" s="157"/>
      <c r="D96" s="157"/>
      <c r="E96" s="137"/>
      <c r="F96" s="147"/>
      <c r="G96" s="138"/>
      <c r="H96" s="138"/>
      <c r="I96" s="138"/>
      <c r="J96" s="138"/>
      <c r="K96" s="138"/>
      <c r="L96" s="138"/>
      <c r="M96" s="138"/>
    </row>
    <row r="97" spans="1:13" ht="21" customHeight="1">
      <c r="A97" s="155"/>
      <c r="B97" s="157"/>
      <c r="C97" s="25" t="s">
        <v>211</v>
      </c>
      <c r="D97" s="157"/>
      <c r="E97" s="137"/>
      <c r="F97" s="147"/>
      <c r="I97" s="138"/>
      <c r="J97" s="138"/>
      <c r="K97" s="158"/>
      <c r="L97" s="138"/>
      <c r="M97" s="138"/>
    </row>
    <row r="98" spans="1:13" ht="21" customHeight="1">
      <c r="A98" s="155"/>
      <c r="B98" s="157"/>
      <c r="C98" s="25"/>
      <c r="D98" s="157" t="s">
        <v>212</v>
      </c>
      <c r="E98" s="137"/>
      <c r="F98" s="147"/>
      <c r="G98" s="138"/>
      <c r="H98" s="138"/>
      <c r="I98" s="138"/>
      <c r="J98" s="138"/>
      <c r="K98" s="138"/>
      <c r="L98" s="138"/>
      <c r="M98" s="138"/>
    </row>
    <row r="99" spans="1:13" ht="21" customHeight="1">
      <c r="A99" s="155"/>
      <c r="B99" s="157"/>
      <c r="C99" s="122"/>
      <c r="D99" s="25" t="s">
        <v>210</v>
      </c>
      <c r="E99" s="137">
        <v>20</v>
      </c>
      <c r="F99" s="147"/>
      <c r="G99" s="201">
        <v>0</v>
      </c>
      <c r="H99" s="199"/>
      <c r="I99" s="199">
        <v>9762032</v>
      </c>
      <c r="J99" s="156"/>
      <c r="K99" s="138">
        <v>0</v>
      </c>
      <c r="L99" s="138"/>
      <c r="M99" s="159">
        <v>9760191</v>
      </c>
    </row>
    <row r="100" spans="1:13" ht="21" customHeight="1">
      <c r="A100" s="155"/>
      <c r="B100" s="157"/>
      <c r="C100" s="85" t="s">
        <v>238</v>
      </c>
      <c r="D100" s="25"/>
      <c r="E100" s="137"/>
      <c r="F100" s="147"/>
      <c r="G100" s="201">
        <v>0</v>
      </c>
      <c r="H100" s="199"/>
      <c r="I100" s="138">
        <v>0</v>
      </c>
      <c r="J100" s="156"/>
      <c r="K100" s="138">
        <v>0</v>
      </c>
      <c r="L100" s="138"/>
      <c r="M100" s="159">
        <v>79129.17</v>
      </c>
    </row>
    <row r="101" spans="1:13" ht="21" customHeight="1">
      <c r="A101" s="155"/>
      <c r="B101" s="157"/>
      <c r="C101" s="85" t="s">
        <v>239</v>
      </c>
      <c r="D101" s="25"/>
      <c r="E101" s="137"/>
      <c r="F101" s="147"/>
      <c r="G101" s="201">
        <v>0</v>
      </c>
      <c r="H101" s="199"/>
      <c r="I101" s="138">
        <v>0</v>
      </c>
      <c r="J101" s="156"/>
      <c r="K101" s="138">
        <v>0</v>
      </c>
      <c r="L101" s="138"/>
      <c r="M101" s="159">
        <v>79129.17</v>
      </c>
    </row>
    <row r="102" spans="1:13" ht="18" customHeight="1">
      <c r="A102" s="160"/>
      <c r="B102" s="160"/>
      <c r="C102" s="85" t="s">
        <v>213</v>
      </c>
      <c r="D102" s="160"/>
      <c r="E102" s="137"/>
      <c r="F102" s="162"/>
      <c r="G102" s="148">
        <v>2650232</v>
      </c>
      <c r="H102" s="148"/>
      <c r="I102" s="138">
        <v>0</v>
      </c>
      <c r="K102" s="148">
        <v>2650232</v>
      </c>
      <c r="M102" s="138">
        <v>0</v>
      </c>
    </row>
    <row r="103" spans="1:13" ht="18" customHeight="1" hidden="1">
      <c r="A103" s="160"/>
      <c r="B103" s="160"/>
      <c r="C103" s="161"/>
      <c r="D103" s="160"/>
      <c r="E103" s="137"/>
      <c r="F103" s="162"/>
      <c r="G103" s="163"/>
      <c r="H103" s="163"/>
      <c r="I103" s="138"/>
      <c r="M103" s="138"/>
    </row>
    <row r="104" spans="1:13" ht="25.5" customHeight="1">
      <c r="A104" s="85"/>
      <c r="B104" s="160"/>
      <c r="C104" s="161"/>
      <c r="D104" s="160"/>
      <c r="E104" s="137"/>
      <c r="F104" s="162"/>
      <c r="G104" s="163"/>
      <c r="H104" s="163"/>
      <c r="I104" s="138"/>
      <c r="M104" s="138"/>
    </row>
    <row r="105" spans="1:13" ht="18" customHeight="1">
      <c r="A105" s="85" t="s">
        <v>227</v>
      </c>
      <c r="B105" s="160"/>
      <c r="C105" s="161"/>
      <c r="D105" s="160"/>
      <c r="E105" s="137"/>
      <c r="F105" s="162"/>
      <c r="G105" s="163"/>
      <c r="H105" s="163"/>
      <c r="I105" s="138"/>
      <c r="M105" s="138"/>
    </row>
    <row r="106" spans="1:13" ht="18" customHeight="1">
      <c r="A106" s="85"/>
      <c r="B106" s="160"/>
      <c r="C106" s="161"/>
      <c r="D106" s="160"/>
      <c r="E106" s="137"/>
      <c r="F106" s="162"/>
      <c r="G106" s="163"/>
      <c r="H106" s="163"/>
      <c r="I106" s="138"/>
      <c r="M106" s="138"/>
    </row>
    <row r="107" spans="1:13" ht="21">
      <c r="A107" s="269" t="s">
        <v>29</v>
      </c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</row>
    <row r="108" spans="4:13" ht="21">
      <c r="D108" s="9" t="s">
        <v>0</v>
      </c>
      <c r="G108" s="123">
        <f>+'BS'!F11</f>
        <v>9022313.66</v>
      </c>
      <c r="I108" s="123">
        <f>+'BS'!H11</f>
        <v>7911955.48</v>
      </c>
      <c r="K108" s="123">
        <f>+'BS'!J11</f>
        <v>6528348.33</v>
      </c>
      <c r="M108" s="123">
        <f>+'BS'!L11</f>
        <v>6012773.74</v>
      </c>
    </row>
    <row r="109" spans="4:13" ht="21">
      <c r="D109" s="164" t="s">
        <v>22</v>
      </c>
      <c r="G109" s="123">
        <f>G93-G108</f>
        <v>1.564621925354004E-07</v>
      </c>
      <c r="I109" s="123">
        <f>I93-I108</f>
        <v>-1.30385160446167E-07</v>
      </c>
      <c r="K109" s="123">
        <f>K93-K108</f>
        <v>0</v>
      </c>
      <c r="L109" s="123">
        <f>L93-L108</f>
        <v>0</v>
      </c>
      <c r="M109" s="123">
        <f>M93-M108</f>
        <v>4.7124922275543213E-07</v>
      </c>
    </row>
  </sheetData>
  <sheetProtection/>
  <mergeCells count="17">
    <mergeCell ref="K8:M8"/>
    <mergeCell ref="G6:M6"/>
    <mergeCell ref="G7:I7"/>
    <mergeCell ref="K7:M7"/>
    <mergeCell ref="G62:I62"/>
    <mergeCell ref="K62:M62"/>
    <mergeCell ref="G61:M61"/>
    <mergeCell ref="A3:M3"/>
    <mergeCell ref="A4:M4"/>
    <mergeCell ref="A5:M5"/>
    <mergeCell ref="G8:I8"/>
    <mergeCell ref="A107:M107"/>
    <mergeCell ref="A55:M55"/>
    <mergeCell ref="K56:M56"/>
    <mergeCell ref="A58:M58"/>
    <mergeCell ref="A59:M59"/>
    <mergeCell ref="A60:M60"/>
  </mergeCells>
  <printOptions/>
  <pageMargins left="0.4330708661417323" right="0" top="0.5905511811023623" bottom="0.5118110236220472" header="0.5511811023622047" footer="0.31496062992125984"/>
  <pageSetup horizontalDpi="600" verticalDpi="600" orientation="portrait" paperSize="9" scale="81" r:id="rId1"/>
  <rowBreaks count="1" manualBreakCount="1">
    <brk id="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Sakchai</dc:creator>
  <cp:keywords/>
  <dc:description/>
  <cp:lastModifiedBy>HomeUser</cp:lastModifiedBy>
  <cp:lastPrinted>2013-03-03T13:09:49Z</cp:lastPrinted>
  <dcterms:created xsi:type="dcterms:W3CDTF">2011-12-09T01:59:40Z</dcterms:created>
  <dcterms:modified xsi:type="dcterms:W3CDTF">2013-03-03T13:09:53Z</dcterms:modified>
  <cp:category/>
  <cp:version/>
  <cp:contentType/>
  <cp:contentStatus/>
</cp:coreProperties>
</file>